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jaragon\Downloads\"/>
    </mc:Choice>
  </mc:AlternateContent>
  <xr:revisionPtr revIDLastSave="0" documentId="13_ncr:1_{EE02FCA3-9100-4AF3-BBFA-3FFD9DBF1204}" xr6:coauthVersionLast="36" xr6:coauthVersionMax="36" xr10:uidLastSave="{00000000-0000-0000-0000-000000000000}"/>
  <bookViews>
    <workbookView xWindow="0" yWindow="0" windowWidth="19200" windowHeight="11385" tabRatio="750" firstSheet="1" activeTab="1" xr2:uid="{A7E9BE46-4CAE-4F87-BE8A-5F577D7C1A4D}"/>
  </bookViews>
  <sheets>
    <sheet name="TD" sheetId="125" state="hidden" r:id="rId1"/>
    <sheet name="Inicio" sheetId="87" r:id="rId2"/>
    <sheet name="Serie 2014-2026" sheetId="111" r:id="rId3"/>
    <sheet name="Serie de Inscritos" sheetId="96" r:id="rId4"/>
    <sheet name="Inscritos y Admitidos" sheetId="98" r:id="rId5"/>
    <sheet name="Inscritos y matriculados nuevos" sheetId="53" r:id="rId6"/>
    <sheet name="TA Ins, Adm, MN y MT" sheetId="101" r:id="rId7"/>
    <sheet name="Inscritos por género" sheetId="63" r:id="rId8"/>
    <sheet name="Inscritos por género y división" sheetId="64" r:id="rId9"/>
    <sheet name="Inscritos por género y div-prog" sheetId="32" r:id="rId10"/>
    <sheet name="Inscritos por Edades" sheetId="65" r:id="rId11"/>
    <sheet name="Inscritos por Estrato" sheetId="104" r:id="rId12"/>
    <sheet name="Detalle Inscritos Estrato" sheetId="105" r:id="rId13"/>
    <sheet name="Comparativo Inscritos" sheetId="67" r:id="rId14"/>
    <sheet name="Detalle Comp. Inscritos" sheetId="54" r:id="rId15"/>
    <sheet name="Dist Geog Inscritos" sheetId="68" r:id="rId16"/>
    <sheet name="Detalle Insc Depto" sheetId="46" r:id="rId17"/>
    <sheet name="Serie de Admitidos" sheetId="97" r:id="rId18"/>
    <sheet name="Tasa absorción nuevos_Adm" sheetId="86" r:id="rId19"/>
    <sheet name="Admitidos por Género Uni" sheetId="69" r:id="rId20"/>
    <sheet name="Adm por División Genero" sheetId="70" r:id="rId21"/>
    <sheet name="Detalles Admitidos" sheetId="44" r:id="rId22"/>
    <sheet name="Serie de Nuevos" sheetId="91" r:id="rId23"/>
    <sheet name="Mat Nuevos Genero U" sheetId="72" r:id="rId24"/>
    <sheet name="Mat Nuevos Género División" sheetId="71" r:id="rId25"/>
    <sheet name="Detalle Mat Nuevos" sheetId="30" r:id="rId26"/>
    <sheet name="Mat nuevos por Estrato " sheetId="106" r:id="rId27"/>
    <sheet name="Detalle Mat Nuevos Estrato " sheetId="107" r:id="rId28"/>
    <sheet name="Mat Nuevo Por DPTO" sheetId="74" r:id="rId29"/>
    <sheet name="Detalle Mat Nuevo Por Dpto" sheetId="20" r:id="rId30"/>
    <sheet name="Mat Nuevo por edades" sheetId="31" r:id="rId31"/>
    <sheet name="Comparativo Mat Nuevo" sheetId="75" r:id="rId32"/>
    <sheet name="Detalle Comparativo Mat Nuevos" sheetId="55" r:id="rId33"/>
    <sheet name="Serie de Matriculados" sheetId="57" r:id="rId34"/>
    <sheet name="Comparativo Mat Totales" sheetId="76" r:id="rId35"/>
    <sheet name="Detalle Comparativo Mat Totales" sheetId="58" r:id="rId36"/>
    <sheet name="Mat Totales Uni por género" sheetId="78" r:id="rId37"/>
    <sheet name="Mat Totales por División" sheetId="77" r:id="rId38"/>
    <sheet name="Detalle Mat Totales Por Género" sheetId="59" r:id="rId39"/>
    <sheet name="Mat totales por Estrato" sheetId="108" r:id="rId40"/>
    <sheet name="Detalle Mat Totales Estrato" sheetId="110" r:id="rId41"/>
    <sheet name="Mat Tot Por DPTO" sheetId="113" r:id="rId42"/>
    <sheet name="Detalle tot Por Dpto" sheetId="114" r:id="rId43"/>
    <sheet name="Mat Totales por Tipo Estudiante" sheetId="79" r:id="rId44"/>
    <sheet name="Detalle Desc Tipo de Estudiante" sheetId="60" r:id="rId45"/>
    <sheet name="Graduados Totales" sheetId="93" r:id="rId46"/>
    <sheet name="Graduados Semestre" sheetId="92" r:id="rId47"/>
    <sheet name="Graduados Pregrado" sheetId="95" r:id="rId48"/>
    <sheet name="Graduados Posgrado" sheetId="94" r:id="rId49"/>
    <sheet name="Egresados Totales" sheetId="116" r:id="rId50"/>
    <sheet name="Distribución de Prog Registrado" sheetId="83" r:id="rId51"/>
    <sheet name="Programas Registrados" sheetId="82" r:id="rId52"/>
    <sheet name="Programas en Funcionamiento" sheetId="61" r:id="rId53"/>
  </sheets>
  <externalReferences>
    <externalReference r:id="rId54"/>
  </externalReferences>
  <definedNames>
    <definedName name="_xlnm._FilterDatabase" localSheetId="13" hidden="1">'Comparativo Inscritos'!$J$17:$L$30</definedName>
    <definedName name="_xlnm._FilterDatabase" localSheetId="16" hidden="1">'Detalle Insc Depto'!$F$44:$G$74</definedName>
    <definedName name="_xlnm._FilterDatabase" localSheetId="29" hidden="1">'Detalle Mat Nuevo Por Dpto'!$F$39:$G$62</definedName>
    <definedName name="_xlnm._FilterDatabase" localSheetId="42" hidden="1">'Detalle tot Por Dpto'!$I$55:$J$84</definedName>
    <definedName name="_xlnm._FilterDatabase" localSheetId="15" hidden="1">'Dist Geog Inscritos'!$J$17:$K$39</definedName>
    <definedName name="_xlnm._FilterDatabase" localSheetId="48" hidden="1">'Graduados Posgrado'!$D$2:$D$275</definedName>
    <definedName name="_xlnm._FilterDatabase" localSheetId="47" hidden="1">'Graduados Pregrado'!$D$2:$D$253</definedName>
    <definedName name="_xlnm._FilterDatabase" localSheetId="46" hidden="1">'Graduados Semestre'!$F$16:$H$16</definedName>
    <definedName name="_xlnm._FilterDatabase" localSheetId="45" hidden="1">'Graduados Totales'!$F$16:$H$16</definedName>
    <definedName name="_xlnm._FilterDatabase" localSheetId="28" hidden="1">'Mat Nuevo Por DPTO'!$F$14:$H$28</definedName>
    <definedName name="_xlnm._FilterDatabase" localSheetId="41" hidden="1">'Mat Tot Por DPTO'!$F$14:$H$28</definedName>
    <definedName name="_xlnm._FilterDatabase" localSheetId="2" hidden="1">'Serie 2014-2026'!$CL$8:$CO$57</definedName>
    <definedName name="_xlnm._FilterDatabase" localSheetId="0" hidden="1">TD!#REF!</definedName>
    <definedName name="A_impresión_IM" localSheetId="14">#REF!</definedName>
    <definedName name="A_impresión_IM" localSheetId="32">#REF!</definedName>
    <definedName name="A_impresión_IM" localSheetId="35">#REF!</definedName>
    <definedName name="A_impresión_IM" localSheetId="44">#REF!</definedName>
    <definedName name="A_impresión_IM" localSheetId="12">#REF!</definedName>
    <definedName name="A_impresión_IM" localSheetId="27">#REF!</definedName>
    <definedName name="A_impresión_IM" localSheetId="40">#REF!</definedName>
    <definedName name="A_impresión_IM" localSheetId="38">#REF!</definedName>
    <definedName name="A_impresión_IM" localSheetId="49">#REF!</definedName>
    <definedName name="A_impresión_IM" localSheetId="45">#REF!</definedName>
    <definedName name="A_impresión_IM" localSheetId="11">#REF!</definedName>
    <definedName name="A_impresión_IM" localSheetId="4">#REF!</definedName>
    <definedName name="A_impresión_IM" localSheetId="5">#REF!</definedName>
    <definedName name="A_impresión_IM" localSheetId="26">#REF!</definedName>
    <definedName name="A_impresión_IM" localSheetId="39">#REF!</definedName>
    <definedName name="A_impresión_IM" localSheetId="2">#REF!</definedName>
    <definedName name="A_impresión_IM" localSheetId="17">#REF!</definedName>
    <definedName name="A_impresión_IM" localSheetId="3">#REF!</definedName>
    <definedName name="A_impresión_IM" localSheetId="33">#REF!</definedName>
    <definedName name="A_impresión_IM" localSheetId="22">#REF!</definedName>
    <definedName name="A_impresión_IM" localSheetId="6">#REF!</definedName>
    <definedName name="A_impresión_IM">#REF!</definedName>
    <definedName name="_xlnm.Print_Area" localSheetId="35">'Detalle Comparativo Mat Totales'!$D$4:$G$53</definedName>
    <definedName name="_xlnm.Print_Area" localSheetId="44">'Detalle Desc Tipo de Estudiante'!$D$4:$K$58</definedName>
    <definedName name="_xlnm.Print_Area" localSheetId="16">'Detalle Insc Depto'!$D$4:$F$29</definedName>
    <definedName name="_xlnm.Print_Area" localSheetId="29">'Detalle Mat Nuevo Por Dpto'!$D$4:$F$5</definedName>
    <definedName name="_xlnm.Print_Area" localSheetId="25">'Detalle Mat Nuevos'!$E$6:$J$59</definedName>
    <definedName name="_xlnm.Print_Area" localSheetId="42">'Detalle tot Por Dpto'!$D$4:$F$5</definedName>
    <definedName name="_xlnm.Print_Area" localSheetId="21">'Detalles Admitidos'!$E$2:$J$59</definedName>
    <definedName name="_xlnm.Print_Area" localSheetId="11">'Inscritos por Estrato'!$C$4:$J$30</definedName>
    <definedName name="_xlnm.Print_Area" localSheetId="9">'Inscritos por género y div-prog'!$E$3:$J$62</definedName>
    <definedName name="_xlnm.Print_Area" localSheetId="30">'Mat Nuevo por edades'!$B$2:$U$45</definedName>
    <definedName name="_xlnm.Print_Area" localSheetId="26">'Mat nuevos por Estrato '!$C$4:$J$30</definedName>
    <definedName name="_xlnm.Print_Area" localSheetId="39">'Mat totales por Estrato'!$C$4:$J$26</definedName>
    <definedName name="_xlnm.Print_Area" localSheetId="17">'Serie de Admitidos'!$C$4:$J$30</definedName>
    <definedName name="_xlnm.Print_Area" localSheetId="3">'Serie de Inscritos'!$C$4:$J$30</definedName>
    <definedName name="_xlnm.Print_Area" localSheetId="33">'Serie de Matriculados'!$C$4:$J$30</definedName>
    <definedName name="_xlnm.Print_Area" localSheetId="22">'Serie de Nuevos'!$C$4:$J$30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61" l="1"/>
  <c r="C4" i="82"/>
  <c r="C5" i="83"/>
  <c r="C4" i="116"/>
  <c r="E9" i="94"/>
  <c r="F7" i="94"/>
  <c r="E7" i="94"/>
  <c r="C4" i="94"/>
  <c r="E9" i="95"/>
  <c r="F7" i="95"/>
  <c r="E7" i="95"/>
  <c r="C4" i="95"/>
  <c r="C6" i="92"/>
  <c r="C4" i="60"/>
  <c r="C6" i="79"/>
  <c r="C4" i="114"/>
  <c r="C6" i="113"/>
  <c r="E59" i="110"/>
  <c r="C4" i="110"/>
  <c r="C6" i="108"/>
  <c r="C4" i="59"/>
  <c r="C6" i="77"/>
  <c r="C6" i="78"/>
  <c r="A1" i="78"/>
  <c r="F8" i="58"/>
  <c r="E8" i="58"/>
  <c r="C4" i="58"/>
  <c r="C6" i="76"/>
  <c r="C6" i="57"/>
  <c r="F9" i="55"/>
  <c r="E9" i="55"/>
  <c r="C4" i="55"/>
  <c r="C6" i="75"/>
  <c r="C6" i="31"/>
  <c r="C4" i="20"/>
  <c r="C6" i="74"/>
  <c r="E56" i="107"/>
  <c r="C4" i="107"/>
  <c r="C6" i="106"/>
  <c r="C6" i="30"/>
  <c r="C6" i="71"/>
  <c r="C6" i="72"/>
  <c r="C6" i="91"/>
  <c r="C6" i="44"/>
  <c r="C6" i="70"/>
  <c r="C6" i="69"/>
  <c r="C6" i="86"/>
  <c r="C6" i="97"/>
  <c r="C4" i="46"/>
  <c r="C6" i="68"/>
  <c r="G9" i="54"/>
  <c r="F9" i="54"/>
  <c r="C4" i="54"/>
  <c r="C6" i="67"/>
  <c r="E57" i="105"/>
  <c r="C4" i="105"/>
  <c r="C6" i="104"/>
  <c r="C6" i="65"/>
  <c r="C6" i="32"/>
  <c r="C6" i="64"/>
  <c r="C6" i="63"/>
  <c r="A4" i="101"/>
  <c r="C6" i="53"/>
  <c r="C6" i="98"/>
  <c r="C6" i="96"/>
  <c r="A5" i="111"/>
  <c r="C3" i="125"/>
  <c r="C2" i="125"/>
  <c r="E60" i="58" l="1"/>
  <c r="N55" i="59" l="1"/>
  <c r="F60" i="58"/>
  <c r="M55" i="59" l="1"/>
  <c r="F63" i="55" l="1"/>
  <c r="E63" i="55"/>
  <c r="AB47" i="86" l="1"/>
  <c r="CP56" i="111" l="1"/>
  <c r="CQ56" i="111"/>
  <c r="CR56" i="111"/>
  <c r="CS56" i="111"/>
  <c r="CO54" i="111" l="1"/>
  <c r="CN54" i="111"/>
  <c r="CM54" i="111"/>
  <c r="CL54" i="111"/>
  <c r="CO53" i="111"/>
  <c r="CN53" i="111"/>
  <c r="CM53" i="111"/>
  <c r="CL53" i="111"/>
  <c r="CO52" i="111"/>
  <c r="CN52" i="111"/>
  <c r="CM52" i="111"/>
  <c r="CL52" i="111"/>
  <c r="CO51" i="111"/>
  <c r="CN51" i="111"/>
  <c r="CM51" i="111"/>
  <c r="CL51" i="111"/>
  <c r="AB60" i="86" l="1"/>
  <c r="AB46" i="86" l="1"/>
  <c r="BN42" i="111" l="1"/>
  <c r="BO42" i="111"/>
  <c r="BP42" i="111"/>
  <c r="BQ42" i="111"/>
  <c r="BR42" i="111"/>
  <c r="BS42" i="111"/>
  <c r="BT42" i="111"/>
  <c r="BU42" i="111"/>
  <c r="BV42" i="111"/>
  <c r="BW42" i="111"/>
  <c r="BX42" i="111"/>
  <c r="BY42" i="111"/>
  <c r="BZ42" i="111"/>
  <c r="CA42" i="111"/>
  <c r="CB42" i="111"/>
  <c r="CC42" i="111"/>
  <c r="CD42" i="111"/>
  <c r="CE42" i="111"/>
  <c r="CF42" i="111"/>
  <c r="CG42" i="111"/>
  <c r="CH42" i="111"/>
  <c r="CI42" i="111"/>
  <c r="CJ42" i="111"/>
  <c r="CK42" i="111"/>
  <c r="BI42" i="111"/>
  <c r="BG42" i="111"/>
  <c r="BG38" i="111"/>
  <c r="BG34" i="111"/>
  <c r="BG28" i="111"/>
  <c r="BG21" i="111"/>
  <c r="BG17" i="111"/>
  <c r="BG13" i="111"/>
  <c r="BG9" i="111"/>
  <c r="CK21" i="111"/>
  <c r="CK13" i="111"/>
  <c r="B34" i="111" l="1"/>
  <c r="C34" i="111"/>
  <c r="D34" i="111"/>
  <c r="E34" i="111"/>
  <c r="F34" i="111"/>
  <c r="G34" i="111"/>
  <c r="H34" i="111"/>
  <c r="I34" i="111"/>
  <c r="J34" i="111"/>
  <c r="K34" i="111"/>
  <c r="L34" i="111"/>
  <c r="M34" i="111"/>
  <c r="N34" i="111"/>
  <c r="O34" i="111"/>
  <c r="P34" i="111"/>
  <c r="Q34" i="111"/>
  <c r="R34" i="111"/>
  <c r="S34" i="111"/>
  <c r="T34" i="111"/>
  <c r="U34" i="111"/>
  <c r="V34" i="111"/>
  <c r="W34" i="111"/>
  <c r="X34" i="111"/>
  <c r="Y34" i="111"/>
  <c r="Z34" i="111"/>
  <c r="AA34" i="111"/>
  <c r="AB34" i="111"/>
  <c r="AC34" i="111"/>
  <c r="AD34" i="111"/>
  <c r="AE34" i="111"/>
  <c r="AF34" i="111"/>
  <c r="AG34" i="111"/>
  <c r="AH34" i="111"/>
  <c r="AI34" i="111"/>
  <c r="AJ34" i="111"/>
  <c r="AK34" i="111"/>
  <c r="AL34" i="111"/>
  <c r="AM34" i="111"/>
  <c r="AN34" i="111"/>
  <c r="AO34" i="111"/>
  <c r="AP34" i="111"/>
  <c r="AQ34" i="111"/>
  <c r="AR34" i="111"/>
  <c r="AS34" i="111"/>
  <c r="AT34" i="111"/>
  <c r="AU34" i="111"/>
  <c r="AV34" i="111"/>
  <c r="AW34" i="111"/>
  <c r="AX34" i="111"/>
  <c r="AY34" i="111"/>
  <c r="AZ34" i="111"/>
  <c r="BA34" i="111"/>
  <c r="BB34" i="111"/>
  <c r="BC34" i="111"/>
  <c r="BD34" i="111"/>
  <c r="BE34" i="111"/>
  <c r="BF34" i="111"/>
  <c r="BH34" i="111"/>
  <c r="BI34" i="111"/>
  <c r="BJ34" i="111"/>
  <c r="BK34" i="111"/>
  <c r="BL34" i="111"/>
  <c r="BM34" i="111"/>
  <c r="BN34" i="111"/>
  <c r="BO34" i="111"/>
  <c r="BP34" i="111"/>
  <c r="BQ34" i="111"/>
  <c r="BR34" i="111"/>
  <c r="BS34" i="111"/>
  <c r="BT34" i="111"/>
  <c r="BU34" i="111"/>
  <c r="BV34" i="111"/>
  <c r="BW34" i="111"/>
  <c r="BX34" i="111"/>
  <c r="BY34" i="111"/>
  <c r="BZ34" i="111"/>
  <c r="CA34" i="111"/>
  <c r="CB34" i="111"/>
  <c r="CC34" i="111"/>
  <c r="CD34" i="111"/>
  <c r="CE34" i="111"/>
  <c r="CF34" i="111"/>
  <c r="CG34" i="111"/>
  <c r="CH34" i="111"/>
  <c r="CI34" i="111"/>
  <c r="CJ34" i="111"/>
  <c r="CK34" i="111"/>
  <c r="CK46" i="111" l="1"/>
  <c r="CK38" i="111"/>
  <c r="CK17" i="111"/>
  <c r="CK9" i="111"/>
  <c r="CK28" i="111"/>
  <c r="CK50" i="111" l="1"/>
  <c r="CK56" i="111" s="1"/>
  <c r="CJ46" i="111"/>
  <c r="CI46" i="111"/>
  <c r="CH46" i="111"/>
  <c r="CJ38" i="111"/>
  <c r="CI38" i="111"/>
  <c r="CH38" i="111"/>
  <c r="CJ28" i="111"/>
  <c r="CI28" i="111"/>
  <c r="CH28" i="111"/>
  <c r="CJ21" i="111"/>
  <c r="CI21" i="111"/>
  <c r="CH21" i="111"/>
  <c r="CJ17" i="111"/>
  <c r="CI17" i="111"/>
  <c r="CH17" i="111"/>
  <c r="CJ13" i="111"/>
  <c r="CI13" i="111"/>
  <c r="CH13" i="111"/>
  <c r="CJ9" i="111"/>
  <c r="CI9" i="111"/>
  <c r="CH9" i="111"/>
  <c r="CI50" i="111" l="1"/>
  <c r="CI56" i="111" s="1"/>
  <c r="CJ50" i="111"/>
  <c r="CJ56" i="111" s="1"/>
  <c r="CH50" i="111"/>
  <c r="CH56" i="111" s="1"/>
  <c r="AB59" i="86" l="1"/>
  <c r="AB58" i="86"/>
  <c r="AB57" i="86"/>
  <c r="AB56" i="86"/>
  <c r="AB55" i="86"/>
  <c r="AB54" i="86"/>
  <c r="AB53" i="86"/>
  <c r="AB52" i="86"/>
  <c r="AB51" i="86"/>
  <c r="AB50" i="86"/>
  <c r="AB49" i="86"/>
  <c r="CL50" i="111" l="1"/>
  <c r="CL56" i="111" s="1"/>
  <c r="CM50" i="111"/>
  <c r="CM56" i="111" s="1"/>
  <c r="CO50" i="111"/>
  <c r="CO56" i="111" s="1"/>
  <c r="CN50" i="111" l="1"/>
  <c r="CN56" i="111" s="1"/>
  <c r="AB45" i="86" l="1"/>
  <c r="CG46" i="111" l="1"/>
  <c r="CF46" i="111"/>
  <c r="CE46" i="111"/>
  <c r="CD46" i="111"/>
  <c r="CG38" i="111"/>
  <c r="CF38" i="111"/>
  <c r="CE38" i="111"/>
  <c r="CD38" i="111"/>
  <c r="CG28" i="111"/>
  <c r="CF28" i="111"/>
  <c r="CE28" i="111"/>
  <c r="CD28" i="111"/>
  <c r="CG21" i="111"/>
  <c r="CF21" i="111"/>
  <c r="CE21" i="111"/>
  <c r="CD21" i="111"/>
  <c r="CG17" i="111"/>
  <c r="CF17" i="111"/>
  <c r="CE17" i="111"/>
  <c r="CD17" i="111"/>
  <c r="CG13" i="111"/>
  <c r="CF13" i="111"/>
  <c r="CE13" i="111"/>
  <c r="CD13" i="111"/>
  <c r="CG9" i="111"/>
  <c r="CF9" i="111"/>
  <c r="CE9" i="111"/>
  <c r="CD9" i="111"/>
  <c r="CG50" i="111" l="1"/>
  <c r="CG56" i="111" s="1"/>
  <c r="CD50" i="111"/>
  <c r="CD56" i="111" s="1"/>
  <c r="CE50" i="111"/>
  <c r="CE56" i="111" s="1"/>
  <c r="CF50" i="111"/>
  <c r="CF56" i="111" s="1"/>
  <c r="CC46" i="111" l="1"/>
  <c r="CB46" i="111"/>
  <c r="CA46" i="111"/>
  <c r="BZ46" i="111"/>
  <c r="CC38" i="111"/>
  <c r="CB38" i="111"/>
  <c r="CA38" i="111"/>
  <c r="BZ38" i="111"/>
  <c r="CC28" i="111"/>
  <c r="CB28" i="111"/>
  <c r="CA28" i="111"/>
  <c r="BZ28" i="111"/>
  <c r="CC21" i="111"/>
  <c r="CB21" i="111"/>
  <c r="CA21" i="111"/>
  <c r="BZ21" i="111"/>
  <c r="CC17" i="111"/>
  <c r="CB17" i="111"/>
  <c r="CA17" i="111"/>
  <c r="BZ17" i="111"/>
  <c r="CC13" i="111"/>
  <c r="CB13" i="111"/>
  <c r="CA13" i="111"/>
  <c r="BZ13" i="111"/>
  <c r="CC9" i="111"/>
  <c r="CB9" i="111"/>
  <c r="CA9" i="111"/>
  <c r="BZ9" i="111"/>
  <c r="CB50" i="111" l="1"/>
  <c r="CB56" i="111" s="1"/>
  <c r="CA50" i="111"/>
  <c r="CA56" i="111" s="1"/>
  <c r="CC50" i="111"/>
  <c r="CC56" i="111" s="1"/>
  <c r="BZ50" i="111"/>
  <c r="BZ56" i="111" s="1"/>
  <c r="AB44" i="86" l="1"/>
  <c r="BY46" i="111" l="1"/>
  <c r="BX46" i="111"/>
  <c r="BW46" i="111"/>
  <c r="BV46" i="111"/>
  <c r="BY38" i="111"/>
  <c r="BX38" i="111"/>
  <c r="BW38" i="111"/>
  <c r="BV38" i="111"/>
  <c r="BW28" i="111"/>
  <c r="BX28" i="111"/>
  <c r="BY28" i="111"/>
  <c r="BV28" i="111"/>
  <c r="BY21" i="111"/>
  <c r="BX21" i="111"/>
  <c r="BW21" i="111"/>
  <c r="BV21" i="111"/>
  <c r="BY17" i="111"/>
  <c r="BX17" i="111"/>
  <c r="BW17" i="111"/>
  <c r="BV17" i="111"/>
  <c r="BY13" i="111"/>
  <c r="BX13" i="111"/>
  <c r="BW13" i="111"/>
  <c r="BV13" i="111"/>
  <c r="BY9" i="111"/>
  <c r="BX9" i="111"/>
  <c r="BW9" i="111"/>
  <c r="BV9" i="111"/>
  <c r="BW50" i="111" l="1"/>
  <c r="BW56" i="111" s="1"/>
  <c r="BY50" i="111"/>
  <c r="BV50" i="111"/>
  <c r="BV56" i="111" s="1"/>
  <c r="BX50" i="111"/>
  <c r="BX56" i="111" s="1"/>
  <c r="BY56" i="111"/>
  <c r="BU46" i="111" l="1"/>
  <c r="BT46" i="111"/>
  <c r="BS46" i="111"/>
  <c r="BR46" i="111"/>
  <c r="BU38" i="111"/>
  <c r="BT38" i="111"/>
  <c r="BS38" i="111"/>
  <c r="BR38" i="111"/>
  <c r="BU28" i="111"/>
  <c r="BT28" i="111"/>
  <c r="BS28" i="111"/>
  <c r="BR28" i="111"/>
  <c r="BU21" i="111"/>
  <c r="BT21" i="111"/>
  <c r="BS21" i="111"/>
  <c r="BR21" i="111"/>
  <c r="BU17" i="111"/>
  <c r="BT17" i="111"/>
  <c r="BS17" i="111"/>
  <c r="BR17" i="111"/>
  <c r="BU13" i="111"/>
  <c r="BT13" i="111"/>
  <c r="BS13" i="111"/>
  <c r="BR13" i="111"/>
  <c r="BU9" i="111"/>
  <c r="BT9" i="111"/>
  <c r="BS9" i="111"/>
  <c r="BR9" i="111"/>
  <c r="BU50" i="111" l="1"/>
  <c r="BU56" i="111" s="1"/>
  <c r="BT50" i="111"/>
  <c r="BT56" i="111" s="1"/>
  <c r="BS50" i="111"/>
  <c r="BS56" i="111" s="1"/>
  <c r="BR50" i="111"/>
  <c r="BR56" i="111" s="1"/>
  <c r="AB43" i="86" l="1"/>
  <c r="K50" i="46"/>
  <c r="K43" i="46"/>
  <c r="K44" i="46"/>
  <c r="K45" i="46"/>
  <c r="K46" i="46"/>
  <c r="K47" i="46"/>
  <c r="K48" i="46"/>
  <c r="K49" i="46"/>
  <c r="BQ46" i="111"/>
  <c r="BP46" i="111"/>
  <c r="BO46" i="111"/>
  <c r="BN46" i="111"/>
  <c r="BM46" i="111"/>
  <c r="BL46" i="111"/>
  <c r="BK46" i="111"/>
  <c r="BJ46" i="111"/>
  <c r="BI46" i="111"/>
  <c r="BH46" i="111"/>
  <c r="BG46" i="111"/>
  <c r="BG50" i="111" s="1"/>
  <c r="BG56" i="111" s="1"/>
  <c r="BF46" i="111"/>
  <c r="BE46" i="111"/>
  <c r="BD46" i="111"/>
  <c r="BC46" i="111"/>
  <c r="BB46" i="111"/>
  <c r="BA46" i="111"/>
  <c r="AZ46" i="111"/>
  <c r="AY46" i="111"/>
  <c r="AX46" i="111"/>
  <c r="AW46" i="111"/>
  <c r="AV46" i="111"/>
  <c r="AU46" i="111"/>
  <c r="AT46" i="111"/>
  <c r="AS46" i="111"/>
  <c r="AR46" i="111"/>
  <c r="AQ46" i="111"/>
  <c r="AP46" i="111"/>
  <c r="BQ38" i="111"/>
  <c r="BP38" i="111"/>
  <c r="BO38" i="111"/>
  <c r="BN38" i="111"/>
  <c r="BM38" i="111"/>
  <c r="BL38" i="111"/>
  <c r="BK38" i="111"/>
  <c r="BJ38" i="111"/>
  <c r="BI38" i="111"/>
  <c r="BH38" i="111"/>
  <c r="BF38" i="111"/>
  <c r="BE38" i="111"/>
  <c r="BD38" i="111"/>
  <c r="BC38" i="111"/>
  <c r="BB38" i="111"/>
  <c r="BA38" i="111"/>
  <c r="AZ38" i="111"/>
  <c r="AY38" i="111"/>
  <c r="AX38" i="111"/>
  <c r="AW38" i="111"/>
  <c r="AV38" i="111"/>
  <c r="AU38" i="111"/>
  <c r="AT38" i="111"/>
  <c r="AS38" i="111"/>
  <c r="AR38" i="111"/>
  <c r="AQ38" i="111"/>
  <c r="AP38" i="111"/>
  <c r="AO38" i="111"/>
  <c r="AN38" i="111"/>
  <c r="AM38" i="111"/>
  <c r="AL38" i="111"/>
  <c r="AK38" i="111"/>
  <c r="AJ38" i="111"/>
  <c r="AI38" i="111"/>
  <c r="AH38" i="111"/>
  <c r="AG38" i="111"/>
  <c r="AF38" i="111"/>
  <c r="AE38" i="111"/>
  <c r="AD38" i="111"/>
  <c r="AC38" i="111"/>
  <c r="AB38" i="111"/>
  <c r="AA38" i="111"/>
  <c r="Z38" i="111"/>
  <c r="Y38" i="111"/>
  <c r="X38" i="111"/>
  <c r="W38" i="111"/>
  <c r="V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B38" i="111"/>
  <c r="BM42" i="111"/>
  <c r="BL42" i="111"/>
  <c r="BK42" i="111"/>
  <c r="BJ42" i="111"/>
  <c r="BH42" i="111"/>
  <c r="BF42" i="111"/>
  <c r="BE42" i="111"/>
  <c r="BD42" i="111"/>
  <c r="BC42" i="111"/>
  <c r="BB42" i="111"/>
  <c r="BA42" i="111"/>
  <c r="AZ42" i="111"/>
  <c r="AY42" i="111"/>
  <c r="AX42" i="111"/>
  <c r="AW42" i="111"/>
  <c r="AV42" i="111"/>
  <c r="AU42" i="111"/>
  <c r="AT42" i="111"/>
  <c r="AS42" i="111"/>
  <c r="AR42" i="111"/>
  <c r="AQ42" i="111"/>
  <c r="AP42" i="111"/>
  <c r="AO42" i="111"/>
  <c r="AN42" i="111"/>
  <c r="AM42" i="111"/>
  <c r="AL42" i="111"/>
  <c r="AK42" i="111"/>
  <c r="AJ42" i="111"/>
  <c r="AI42" i="111"/>
  <c r="AH42" i="111"/>
  <c r="AG42" i="111"/>
  <c r="AF42" i="111"/>
  <c r="AE42" i="111"/>
  <c r="AD42" i="111"/>
  <c r="AC42" i="111"/>
  <c r="AB42" i="111"/>
  <c r="AA42" i="111"/>
  <c r="Z42" i="111"/>
  <c r="Y42" i="111"/>
  <c r="X42" i="111"/>
  <c r="W42" i="111"/>
  <c r="V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B42" i="111"/>
  <c r="BQ28" i="111"/>
  <c r="BP28" i="111"/>
  <c r="BO28" i="111"/>
  <c r="BN28" i="111"/>
  <c r="BM28" i="111"/>
  <c r="BL28" i="111"/>
  <c r="BK28" i="111"/>
  <c r="BJ28" i="111"/>
  <c r="BI28" i="111"/>
  <c r="BH28" i="111"/>
  <c r="BF28" i="111"/>
  <c r="BE28" i="111"/>
  <c r="BD28" i="111"/>
  <c r="BC28" i="111"/>
  <c r="BB28" i="111"/>
  <c r="BA28" i="111"/>
  <c r="AZ28" i="111"/>
  <c r="AY28" i="111"/>
  <c r="AX28" i="111"/>
  <c r="AW28" i="111"/>
  <c r="AV28" i="111"/>
  <c r="AU28" i="111"/>
  <c r="AT28" i="111"/>
  <c r="AS28" i="111"/>
  <c r="AR28" i="111"/>
  <c r="AQ28" i="111"/>
  <c r="AP28" i="111"/>
  <c r="AO28" i="111"/>
  <c r="AN28" i="111"/>
  <c r="AM28" i="111"/>
  <c r="AL28" i="111"/>
  <c r="AK28" i="111"/>
  <c r="AJ28" i="111"/>
  <c r="AI28" i="111"/>
  <c r="AH28" i="111"/>
  <c r="AG28" i="111"/>
  <c r="AF28" i="111"/>
  <c r="AE28" i="111"/>
  <c r="AD28" i="111"/>
  <c r="AC28" i="111"/>
  <c r="AB28" i="111"/>
  <c r="AA28" i="111"/>
  <c r="Z28" i="111"/>
  <c r="Y28" i="111"/>
  <c r="X28" i="111"/>
  <c r="W28" i="111"/>
  <c r="V28" i="111"/>
  <c r="U28" i="111"/>
  <c r="T28" i="111"/>
  <c r="S28" i="111"/>
  <c r="R28" i="111"/>
  <c r="Q28" i="111"/>
  <c r="P28" i="111"/>
  <c r="O28" i="111"/>
  <c r="N28" i="111"/>
  <c r="M28" i="111"/>
  <c r="L28" i="111"/>
  <c r="K28" i="111"/>
  <c r="J28" i="111"/>
  <c r="I28" i="111"/>
  <c r="H28" i="111"/>
  <c r="G28" i="111"/>
  <c r="F28" i="111"/>
  <c r="E28" i="111"/>
  <c r="D28" i="111"/>
  <c r="C28" i="111"/>
  <c r="B28" i="111"/>
  <c r="BQ21" i="111"/>
  <c r="BP21" i="111"/>
  <c r="BO21" i="111"/>
  <c r="BN21" i="111"/>
  <c r="BM21" i="111"/>
  <c r="BL21" i="111"/>
  <c r="BK21" i="111"/>
  <c r="BJ21" i="111"/>
  <c r="BI21" i="111"/>
  <c r="BH21" i="111"/>
  <c r="BF21" i="111"/>
  <c r="BE21" i="111"/>
  <c r="BD21" i="111"/>
  <c r="BC21" i="111"/>
  <c r="BB21" i="111"/>
  <c r="BA21" i="111"/>
  <c r="AZ21" i="111"/>
  <c r="AY21" i="111"/>
  <c r="AX21" i="111"/>
  <c r="AW21" i="111"/>
  <c r="AV21" i="111"/>
  <c r="AU21" i="111"/>
  <c r="AT21" i="111"/>
  <c r="AS21" i="111"/>
  <c r="AR21" i="111"/>
  <c r="AQ21" i="111"/>
  <c r="AP21" i="111"/>
  <c r="AO21" i="111"/>
  <c r="AN21" i="111"/>
  <c r="AM21" i="111"/>
  <c r="AL21" i="111"/>
  <c r="AK21" i="111"/>
  <c r="AJ21" i="111"/>
  <c r="AI21" i="111"/>
  <c r="AH21" i="111"/>
  <c r="AG21" i="111"/>
  <c r="AF21" i="111"/>
  <c r="AE21" i="111"/>
  <c r="AD21" i="111"/>
  <c r="AC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P21" i="111"/>
  <c r="O21" i="111"/>
  <c r="N21" i="111"/>
  <c r="M21" i="111"/>
  <c r="L21" i="111"/>
  <c r="K21" i="111"/>
  <c r="J21" i="111"/>
  <c r="I21" i="111"/>
  <c r="H21" i="111"/>
  <c r="G21" i="111"/>
  <c r="F21" i="111"/>
  <c r="E21" i="111"/>
  <c r="D21" i="111"/>
  <c r="C21" i="111"/>
  <c r="B21" i="111"/>
  <c r="BQ17" i="111"/>
  <c r="BP17" i="111"/>
  <c r="BO17" i="111"/>
  <c r="BN17" i="111"/>
  <c r="BM17" i="111"/>
  <c r="BL17" i="111"/>
  <c r="BK17" i="111"/>
  <c r="BJ17" i="111"/>
  <c r="BI17" i="111"/>
  <c r="BH17" i="111"/>
  <c r="BF17" i="111"/>
  <c r="BE17" i="111"/>
  <c r="BD17" i="111"/>
  <c r="BC17" i="111"/>
  <c r="BB17" i="111"/>
  <c r="BA17" i="111"/>
  <c r="AZ17" i="111"/>
  <c r="AY17" i="111"/>
  <c r="AX17" i="111"/>
  <c r="AW17" i="111"/>
  <c r="AV17" i="111"/>
  <c r="AU17" i="111"/>
  <c r="AT17" i="111"/>
  <c r="AS17" i="111"/>
  <c r="AR17" i="111"/>
  <c r="AQ17" i="111"/>
  <c r="AP17" i="111"/>
  <c r="AO17" i="111"/>
  <c r="AN17" i="111"/>
  <c r="AM17" i="111"/>
  <c r="AL17" i="111"/>
  <c r="AK17" i="111"/>
  <c r="AJ17" i="111"/>
  <c r="AI17" i="111"/>
  <c r="AH17" i="111"/>
  <c r="AG17" i="111"/>
  <c r="AF17" i="111"/>
  <c r="AE17" i="111"/>
  <c r="AD17" i="111"/>
  <c r="AC17" i="111"/>
  <c r="AB17" i="111"/>
  <c r="AA17" i="111"/>
  <c r="Z17" i="111"/>
  <c r="Y17" i="111"/>
  <c r="X17" i="111"/>
  <c r="W17" i="111"/>
  <c r="V17" i="111"/>
  <c r="U17" i="111"/>
  <c r="T17" i="111"/>
  <c r="S17" i="111"/>
  <c r="R17" i="111"/>
  <c r="Q17" i="111"/>
  <c r="P17" i="111"/>
  <c r="O17" i="111"/>
  <c r="N17" i="111"/>
  <c r="M17" i="111"/>
  <c r="L17" i="111"/>
  <c r="K17" i="111"/>
  <c r="J17" i="111"/>
  <c r="I17" i="111"/>
  <c r="H17" i="111"/>
  <c r="G17" i="111"/>
  <c r="F17" i="111"/>
  <c r="E17" i="111"/>
  <c r="D17" i="111"/>
  <c r="C17" i="111"/>
  <c r="B17" i="111"/>
  <c r="BQ13" i="111"/>
  <c r="BP13" i="111"/>
  <c r="BO13" i="111"/>
  <c r="BN13" i="111"/>
  <c r="BM13" i="111"/>
  <c r="BL13" i="111"/>
  <c r="BK13" i="111"/>
  <c r="BJ13" i="111"/>
  <c r="BI13" i="111"/>
  <c r="BH13" i="111"/>
  <c r="BF13" i="111"/>
  <c r="BE13" i="111"/>
  <c r="BD13" i="111"/>
  <c r="BC13" i="111"/>
  <c r="BB13" i="111"/>
  <c r="BA13" i="111"/>
  <c r="AZ13" i="111"/>
  <c r="AY13" i="111"/>
  <c r="AX13" i="111"/>
  <c r="AW13" i="111"/>
  <c r="AV13" i="111"/>
  <c r="AU13" i="111"/>
  <c r="AT13" i="111"/>
  <c r="AS13" i="111"/>
  <c r="AR13" i="111"/>
  <c r="AQ13" i="111"/>
  <c r="AP13" i="111"/>
  <c r="AO13" i="111"/>
  <c r="AN13" i="111"/>
  <c r="AM13" i="111"/>
  <c r="AL13" i="111"/>
  <c r="AK13" i="111"/>
  <c r="AJ13" i="111"/>
  <c r="AI13" i="111"/>
  <c r="AH13" i="111"/>
  <c r="AG13" i="111"/>
  <c r="AF13" i="111"/>
  <c r="AE13" i="111"/>
  <c r="AD13" i="111"/>
  <c r="AC13" i="111"/>
  <c r="AB13" i="111"/>
  <c r="AA13" i="111"/>
  <c r="Z13" i="111"/>
  <c r="Y13" i="111"/>
  <c r="X13" i="111"/>
  <c r="W13" i="111"/>
  <c r="V13" i="111"/>
  <c r="U13" i="111"/>
  <c r="T13" i="111"/>
  <c r="S13" i="111"/>
  <c r="R13" i="111"/>
  <c r="Q13" i="111"/>
  <c r="P13" i="111"/>
  <c r="O13" i="111"/>
  <c r="N13" i="111"/>
  <c r="M13" i="111"/>
  <c r="L13" i="111"/>
  <c r="K13" i="111"/>
  <c r="J13" i="111"/>
  <c r="I13" i="111"/>
  <c r="H13" i="111"/>
  <c r="G13" i="111"/>
  <c r="F13" i="111"/>
  <c r="E13" i="111"/>
  <c r="D13" i="111"/>
  <c r="C13" i="111"/>
  <c r="B13" i="111"/>
  <c r="BQ9" i="111"/>
  <c r="BP9" i="111"/>
  <c r="BO9" i="111"/>
  <c r="BN9" i="111"/>
  <c r="BM9" i="111"/>
  <c r="BL9" i="111"/>
  <c r="BK9" i="111"/>
  <c r="BJ9" i="111"/>
  <c r="BI9" i="111"/>
  <c r="BH9" i="111"/>
  <c r="BF9" i="111"/>
  <c r="BE9" i="111"/>
  <c r="BD9" i="111"/>
  <c r="BC9" i="111"/>
  <c r="BB9" i="111"/>
  <c r="BA9" i="111"/>
  <c r="AZ9" i="111"/>
  <c r="AY9" i="111"/>
  <c r="AX9" i="111"/>
  <c r="AW9" i="111"/>
  <c r="AV9" i="111"/>
  <c r="AU9" i="111"/>
  <c r="AT9" i="111"/>
  <c r="AS9" i="111"/>
  <c r="AR9" i="111"/>
  <c r="AQ9" i="111"/>
  <c r="AP9" i="111"/>
  <c r="AO9" i="111"/>
  <c r="AN9" i="111"/>
  <c r="AM9" i="111"/>
  <c r="AL9" i="111"/>
  <c r="AK9" i="111"/>
  <c r="AJ9" i="111"/>
  <c r="AI9" i="111"/>
  <c r="AH9" i="111"/>
  <c r="AG9" i="111"/>
  <c r="AF9" i="111"/>
  <c r="AE9" i="111"/>
  <c r="AD9" i="111"/>
  <c r="AC9" i="111"/>
  <c r="AB9" i="111"/>
  <c r="AA9" i="111"/>
  <c r="Z9" i="111"/>
  <c r="Y9" i="111"/>
  <c r="X9" i="111"/>
  <c r="W9" i="111"/>
  <c r="V9" i="111"/>
  <c r="U9" i="111"/>
  <c r="T9" i="111"/>
  <c r="S9" i="111"/>
  <c r="R9" i="111"/>
  <c r="Q9" i="111"/>
  <c r="P9" i="111"/>
  <c r="O9" i="111"/>
  <c r="N9" i="111"/>
  <c r="M9" i="111"/>
  <c r="L9" i="111"/>
  <c r="K9" i="111"/>
  <c r="J9" i="111"/>
  <c r="I9" i="111"/>
  <c r="H9" i="111"/>
  <c r="G9" i="111"/>
  <c r="F9" i="111"/>
  <c r="E9" i="111"/>
  <c r="D9" i="111"/>
  <c r="C9" i="111"/>
  <c r="B9" i="111"/>
  <c r="AA50" i="111" l="1"/>
  <c r="AA56" i="111" s="1"/>
  <c r="AY50" i="111"/>
  <c r="AY56" i="111" s="1"/>
  <c r="L50" i="111"/>
  <c r="L56" i="111" s="1"/>
  <c r="AB50" i="111"/>
  <c r="AB56" i="111" s="1"/>
  <c r="BH50" i="111"/>
  <c r="BH56" i="111" s="1"/>
  <c r="M50" i="111"/>
  <c r="M56" i="111" s="1"/>
  <c r="AC50" i="111"/>
  <c r="AC56" i="111" s="1"/>
  <c r="AS50" i="111"/>
  <c r="AS56" i="111" s="1"/>
  <c r="BI50" i="111"/>
  <c r="BQ50" i="111"/>
  <c r="BQ56" i="111" s="1"/>
  <c r="F50" i="111"/>
  <c r="F56" i="111" s="1"/>
  <c r="N50" i="111"/>
  <c r="N56" i="111" s="1"/>
  <c r="V50" i="111"/>
  <c r="AD50" i="111"/>
  <c r="AD56" i="111" s="1"/>
  <c r="AL50" i="111"/>
  <c r="AL56" i="111" s="1"/>
  <c r="AT50" i="111"/>
  <c r="AT56" i="111" s="1"/>
  <c r="BB50" i="111"/>
  <c r="BB56" i="111" s="1"/>
  <c r="BJ50" i="111"/>
  <c r="BJ56" i="111" s="1"/>
  <c r="K50" i="111"/>
  <c r="K56" i="111" s="1"/>
  <c r="BO50" i="111"/>
  <c r="BO56" i="111" s="1"/>
  <c r="T50" i="111"/>
  <c r="T56" i="111" s="1"/>
  <c r="AZ50" i="111"/>
  <c r="C50" i="111"/>
  <c r="C56" i="111" s="1"/>
  <c r="AQ50" i="111"/>
  <c r="AQ56" i="111" s="1"/>
  <c r="AJ50" i="111"/>
  <c r="AJ56" i="111" s="1"/>
  <c r="BP50" i="111"/>
  <c r="BP56" i="111" s="1"/>
  <c r="E50" i="111"/>
  <c r="E56" i="111" s="1"/>
  <c r="BA50" i="111"/>
  <c r="BA56" i="111" s="1"/>
  <c r="O50" i="111"/>
  <c r="AE50" i="111"/>
  <c r="AU50" i="111"/>
  <c r="AU56" i="111" s="1"/>
  <c r="BC50" i="111"/>
  <c r="BC56" i="111" s="1"/>
  <c r="H50" i="111"/>
  <c r="H56" i="111" s="1"/>
  <c r="P50" i="111"/>
  <c r="P56" i="111" s="1"/>
  <c r="X50" i="111"/>
  <c r="X56" i="111" s="1"/>
  <c r="AF50" i="111"/>
  <c r="AF56" i="111" s="1"/>
  <c r="AN50" i="111"/>
  <c r="AV50" i="111"/>
  <c r="AV56" i="111" s="1"/>
  <c r="BD50" i="111"/>
  <c r="BD56" i="111" s="1"/>
  <c r="BL50" i="111"/>
  <c r="BL56" i="111" s="1"/>
  <c r="S50" i="111"/>
  <c r="S56" i="111" s="1"/>
  <c r="D50" i="111"/>
  <c r="D56" i="111" s="1"/>
  <c r="AK50" i="111"/>
  <c r="AK56" i="111" s="1"/>
  <c r="G50" i="111"/>
  <c r="G56" i="111" s="1"/>
  <c r="W50" i="111"/>
  <c r="W56" i="111" s="1"/>
  <c r="AM50" i="111"/>
  <c r="AM56" i="111" s="1"/>
  <c r="BK50" i="111"/>
  <c r="BK56" i="111" s="1"/>
  <c r="I50" i="111"/>
  <c r="I56" i="111" s="1"/>
  <c r="Q50" i="111"/>
  <c r="Q56" i="111" s="1"/>
  <c r="Y50" i="111"/>
  <c r="Y56" i="111" s="1"/>
  <c r="AG50" i="111"/>
  <c r="AG56" i="111" s="1"/>
  <c r="AO50" i="111"/>
  <c r="AO56" i="111" s="1"/>
  <c r="AW50" i="111"/>
  <c r="AW56" i="111" s="1"/>
  <c r="BE50" i="111"/>
  <c r="BE56" i="111" s="1"/>
  <c r="BM50" i="111"/>
  <c r="BM56" i="111" s="1"/>
  <c r="AI50" i="111"/>
  <c r="AI56" i="111" s="1"/>
  <c r="AR50" i="111"/>
  <c r="AR56" i="111" s="1"/>
  <c r="U50" i="111"/>
  <c r="U56" i="111" s="1"/>
  <c r="B50" i="111"/>
  <c r="B56" i="111" s="1"/>
  <c r="J50" i="111"/>
  <c r="J56" i="111" s="1"/>
  <c r="R50" i="111"/>
  <c r="Z50" i="111"/>
  <c r="Z56" i="111" s="1"/>
  <c r="AH50" i="111"/>
  <c r="AH56" i="111" s="1"/>
  <c r="AP50" i="111"/>
  <c r="AP56" i="111" s="1"/>
  <c r="AX50" i="111"/>
  <c r="AX56" i="111" s="1"/>
  <c r="BF50" i="111"/>
  <c r="BF56" i="111" s="1"/>
  <c r="BN50" i="111"/>
  <c r="BN56" i="111" s="1"/>
  <c r="AZ56" i="111"/>
  <c r="O56" i="111"/>
  <c r="AE56" i="111"/>
  <c r="BI56" i="111"/>
  <c r="AN56" i="111"/>
  <c r="R56" i="111"/>
  <c r="V56" i="111"/>
  <c r="O11" i="110" l="1"/>
  <c r="O12" i="110"/>
  <c r="O13" i="110"/>
  <c r="O15" i="110"/>
  <c r="O16" i="110"/>
  <c r="O17" i="110"/>
  <c r="O19" i="110"/>
  <c r="O20" i="110"/>
  <c r="O21" i="110"/>
  <c r="O23" i="110"/>
  <c r="O24" i="110"/>
  <c r="O25" i="110"/>
  <c r="O26" i="110"/>
  <c r="O27" i="110"/>
  <c r="O28" i="110"/>
  <c r="O30" i="110"/>
  <c r="O31" i="110"/>
  <c r="O33" i="110"/>
  <c r="O34" i="110"/>
  <c r="O36" i="110"/>
  <c r="O37" i="110"/>
  <c r="O38" i="110"/>
  <c r="O40" i="110"/>
  <c r="O41" i="110"/>
  <c r="O42" i="110"/>
  <c r="O44" i="110"/>
  <c r="O45" i="110"/>
  <c r="O48" i="110"/>
  <c r="O32" i="110"/>
  <c r="O52" i="110"/>
  <c r="O53" i="110"/>
  <c r="O54" i="110"/>
  <c r="O14" i="110" l="1"/>
  <c r="O43" i="110"/>
  <c r="O29" i="110"/>
  <c r="O47" i="110"/>
  <c r="O18" i="110"/>
  <c r="O39" i="110"/>
  <c r="O35" i="110"/>
  <c r="O10" i="110"/>
  <c r="O22" i="110" l="1"/>
  <c r="O51" i="110"/>
  <c r="O56" i="110" l="1"/>
  <c r="AB42" i="86" l="1"/>
  <c r="AB41" i="86" l="1"/>
  <c r="AB40" i="86"/>
  <c r="AB39" i="86"/>
  <c r="AB38" i="86"/>
  <c r="AB37" i="86"/>
  <c r="AB36" i="86"/>
  <c r="AB35" i="86"/>
  <c r="F33" i="82" l="1"/>
  <c r="G33" i="82" l="1"/>
  <c r="E33" i="82"/>
  <c r="K45" i="44" l="1"/>
  <c r="K57" i="30"/>
  <c r="L57" i="30"/>
  <c r="K22" i="30"/>
  <c r="L26" i="30"/>
  <c r="K18" i="30"/>
  <c r="L55" i="30"/>
  <c r="L39" i="44"/>
  <c r="K40" i="30"/>
  <c r="L48" i="30"/>
  <c r="K38" i="30"/>
  <c r="K41" i="44"/>
  <c r="L49" i="44"/>
  <c r="K22" i="44"/>
  <c r="K50" i="30"/>
  <c r="K55" i="30"/>
  <c r="K33" i="44"/>
  <c r="J33" i="82"/>
  <c r="L14" i="44" l="1"/>
  <c r="K14" i="32"/>
  <c r="K18" i="32"/>
  <c r="L44" i="30"/>
  <c r="K14" i="44"/>
  <c r="K39" i="44"/>
  <c r="L22" i="30"/>
  <c r="K48" i="30"/>
  <c r="L18" i="30"/>
  <c r="K26" i="30"/>
  <c r="K44" i="30"/>
  <c r="L40" i="30"/>
  <c r="L39" i="32"/>
  <c r="K33" i="32"/>
  <c r="L26" i="44"/>
  <c r="L26" i="32"/>
  <c r="L18" i="44"/>
  <c r="L18" i="32"/>
  <c r="L14" i="30"/>
  <c r="L14" i="32"/>
  <c r="L22" i="32"/>
  <c r="L45" i="44"/>
  <c r="L33" i="30"/>
  <c r="L22" i="44"/>
  <c r="K14" i="30"/>
  <c r="L45" i="32"/>
  <c r="K49" i="44"/>
  <c r="L50" i="30"/>
  <c r="L38" i="30"/>
  <c r="L41" i="32"/>
  <c r="L49" i="32"/>
  <c r="K26" i="44"/>
  <c r="L33" i="44"/>
  <c r="K33" i="30"/>
  <c r="L41" i="44"/>
  <c r="K18" i="44"/>
  <c r="K49" i="32"/>
  <c r="L33" i="32"/>
  <c r="K39" i="32"/>
  <c r="K22" i="32"/>
  <c r="K45" i="32"/>
  <c r="K26" i="32"/>
  <c r="K41" i="32"/>
  <c r="H33" i="82"/>
  <c r="L54" i="30" l="1"/>
  <c r="K54" i="30"/>
  <c r="K53" i="44"/>
  <c r="L53" i="44"/>
  <c r="L67" i="32" l="1"/>
  <c r="L66" i="32"/>
  <c r="M53" i="59" l="1"/>
  <c r="N53" i="59" l="1"/>
  <c r="N59" i="59"/>
  <c r="M59" i="59"/>
  <c r="N11" i="59" l="1"/>
  <c r="M11" i="59"/>
  <c r="N19" i="59" l="1"/>
  <c r="N45" i="59"/>
  <c r="N41" i="59"/>
  <c r="N23" i="59" l="1"/>
  <c r="M54" i="59"/>
  <c r="N30" i="59"/>
  <c r="N36" i="59"/>
  <c r="N15" i="59"/>
  <c r="N54" i="59"/>
  <c r="N47" i="59" l="1"/>
  <c r="N51" i="59"/>
  <c r="M57" i="59" l="1"/>
  <c r="N57" i="59"/>
  <c r="G60" i="30" l="1"/>
  <c r="M67" i="30"/>
  <c r="L67" i="30"/>
  <c r="F60" i="30"/>
</calcChain>
</file>

<file path=xl/sharedStrings.xml><?xml version="1.0" encoding="utf-8"?>
<sst xmlns="http://schemas.openxmlformats.org/spreadsheetml/2006/main" count="2151" uniqueCount="680">
  <si>
    <t>NIVEL</t>
  </si>
  <si>
    <t>F</t>
  </si>
  <si>
    <t>Archipielago de S.A.y Providen</t>
  </si>
  <si>
    <t>Estudiante regular</t>
  </si>
  <si>
    <t>Derecho</t>
  </si>
  <si>
    <t>M</t>
  </si>
  <si>
    <t>La Guajira</t>
  </si>
  <si>
    <t>Atlántico</t>
  </si>
  <si>
    <t>Geología</t>
  </si>
  <si>
    <t>División de Ciencias Básicas</t>
  </si>
  <si>
    <t>Cesar</t>
  </si>
  <si>
    <t>Odontología</t>
  </si>
  <si>
    <t>División Ciencias de la Salud</t>
  </si>
  <si>
    <t xml:space="preserve"> </t>
  </si>
  <si>
    <t>Ingeniería Industrial</t>
  </si>
  <si>
    <t>División de Ingenierías</t>
  </si>
  <si>
    <t>Magdalena</t>
  </si>
  <si>
    <t>Economía</t>
  </si>
  <si>
    <t>Ciencia de Datos</t>
  </si>
  <si>
    <t>Bolivar</t>
  </si>
  <si>
    <t>Administración de Empresas</t>
  </si>
  <si>
    <t>Escuela de Negocios</t>
  </si>
  <si>
    <t>Medicina</t>
  </si>
  <si>
    <t>Ingeniería Mecánica</t>
  </si>
  <si>
    <t>Negocios Internacionales</t>
  </si>
  <si>
    <t>Sucre</t>
  </si>
  <si>
    <t>Diseño Industrial</t>
  </si>
  <si>
    <t>Ingeniería Electrónica</t>
  </si>
  <si>
    <t>Ingeniería Civil</t>
  </si>
  <si>
    <t>Enfermería</t>
  </si>
  <si>
    <t>Relaciones Internacionales</t>
  </si>
  <si>
    <t>Lenguas Modernas y Cultura</t>
  </si>
  <si>
    <t>Instituto de Idiomas</t>
  </si>
  <si>
    <t>Filosofía y Humanidades</t>
  </si>
  <si>
    <t>Psicología</t>
  </si>
  <si>
    <t>Comunicación Social y Period.</t>
  </si>
  <si>
    <t>Transferencia Externa</t>
  </si>
  <si>
    <t>Antioquía</t>
  </si>
  <si>
    <t>Bogotá</t>
  </si>
  <si>
    <t>Arquitectura</t>
  </si>
  <si>
    <t>Contaduría Pública</t>
  </si>
  <si>
    <t>Cordoba</t>
  </si>
  <si>
    <t>Cambio Programa</t>
  </si>
  <si>
    <t>Nuevo ingreso</t>
  </si>
  <si>
    <t>Norte de Santander</t>
  </si>
  <si>
    <t>Santander</t>
  </si>
  <si>
    <t>Matemáticas</t>
  </si>
  <si>
    <t>Extranjero</t>
  </si>
  <si>
    <t>Diseño Gráfico</t>
  </si>
  <si>
    <t>Valle del Cauca</t>
  </si>
  <si>
    <t>Ciencia Política y Gobierno</t>
  </si>
  <si>
    <t>Reingreso</t>
  </si>
  <si>
    <t>Quindio</t>
  </si>
  <si>
    <t>Ingeniería Eléctrica</t>
  </si>
  <si>
    <t>Nariño</t>
  </si>
  <si>
    <t>Programa de recuperación</t>
  </si>
  <si>
    <t>Tolima</t>
  </si>
  <si>
    <t>Cauca</t>
  </si>
  <si>
    <t>Meta</t>
  </si>
  <si>
    <t>Cundinamarca</t>
  </si>
  <si>
    <t>Vicerrectoría Académica</t>
  </si>
  <si>
    <t>Ingeniería Biomédica</t>
  </si>
  <si>
    <t>Caldas</t>
  </si>
  <si>
    <t>Huila</t>
  </si>
  <si>
    <t>Casanare</t>
  </si>
  <si>
    <t>Arauca</t>
  </si>
  <si>
    <t>Risaralda</t>
  </si>
  <si>
    <t>Boyacá</t>
  </si>
  <si>
    <t>Caquetá</t>
  </si>
  <si>
    <t>Putumayo</t>
  </si>
  <si>
    <t>Oranjestad</t>
  </si>
  <si>
    <t>Amazonas</t>
  </si>
  <si>
    <t>Guanía</t>
  </si>
  <si>
    <t>Comunicación Social y Periodismo</t>
  </si>
  <si>
    <t>Div Humanidades, Artes y Cs. Sociales</t>
  </si>
  <si>
    <t>-</t>
  </si>
  <si>
    <t>División de Ciencias de la Salud</t>
  </si>
  <si>
    <t>Ingeniería de Sistemas</t>
  </si>
  <si>
    <t>Escuela de Arquitectura, Urbanismo y Diseño</t>
  </si>
  <si>
    <t>División de Derecho, C. Politica y Rel Inter</t>
  </si>
  <si>
    <t>Ciencia de datos</t>
  </si>
  <si>
    <t>Diseño industrial</t>
  </si>
  <si>
    <t>Música</t>
  </si>
  <si>
    <t>Licenciatura en Educación Infantil</t>
  </si>
  <si>
    <t>Instituto de Estudios en Educación</t>
  </si>
  <si>
    <t>College Uninorte (CU)</t>
  </si>
  <si>
    <t>CEC</t>
  </si>
  <si>
    <t>College Uninorte</t>
  </si>
  <si>
    <t>Básico Profesional</t>
  </si>
  <si>
    <t>2025-2</t>
  </si>
  <si>
    <t>5 AÑOS ANTES</t>
  </si>
  <si>
    <t>Inscritos</t>
  </si>
  <si>
    <t>Admitidos</t>
  </si>
  <si>
    <t>Total general</t>
  </si>
  <si>
    <t xml:space="preserve">División de Ingenierías </t>
  </si>
  <si>
    <t>Licenciatura en Filosofía y Humanidades</t>
  </si>
  <si>
    <t>Licenciatura en Matemáticas</t>
  </si>
  <si>
    <t>Programa Medicina Especial / Estudios generales enfa. Salud</t>
  </si>
  <si>
    <t>Básico Negoc Internacionales</t>
  </si>
  <si>
    <t>Básico Negocios Internacionales</t>
  </si>
  <si>
    <t>Estudios generales Ruta-Estado</t>
  </si>
  <si>
    <r>
      <rPr>
        <sz val="28"/>
        <color theme="0"/>
        <rFont val="Franklin Gothic Book"/>
        <family val="2"/>
      </rPr>
      <t>Estadística Poblacional</t>
    </r>
    <r>
      <rPr>
        <sz val="26"/>
        <color theme="0"/>
        <rFont val="Franklin Gothic Book"/>
        <family val="2"/>
      </rPr>
      <t xml:space="preserve">
</t>
    </r>
    <r>
      <rPr>
        <sz val="18"/>
        <color theme="0"/>
        <rFont val="Franklin Gothic Book"/>
        <family val="2"/>
      </rPr>
      <t>Primer semestre de 2021</t>
    </r>
  </si>
  <si>
    <t>jgonzalezs</t>
  </si>
  <si>
    <t xml:space="preserve">               Población de pregrado</t>
  </si>
  <si>
    <t xml:space="preserve">               Inscritos, admitidos, matriculados nuevos y totales</t>
  </si>
  <si>
    <t xml:space="preserve">               I y II semestre del año</t>
  </si>
  <si>
    <t>Programas</t>
  </si>
  <si>
    <t>2014-1</t>
  </si>
  <si>
    <t>2014-2</t>
  </si>
  <si>
    <t>2015-1</t>
  </si>
  <si>
    <t>2015-2</t>
  </si>
  <si>
    <t>2016-1</t>
  </si>
  <si>
    <t>2016-2</t>
  </si>
  <si>
    <t>2017-1</t>
  </si>
  <si>
    <t>2017-2</t>
  </si>
  <si>
    <t>2018-1</t>
  </si>
  <si>
    <t>2018-2</t>
  </si>
  <si>
    <t>2019-1</t>
  </si>
  <si>
    <t>2019-2</t>
  </si>
  <si>
    <t>2020-1</t>
  </si>
  <si>
    <t>2020-2</t>
  </si>
  <si>
    <t>2021-1</t>
  </si>
  <si>
    <t>2021-2</t>
  </si>
  <si>
    <t>2022-1</t>
  </si>
  <si>
    <t>2022-2</t>
  </si>
  <si>
    <t>2023-1</t>
  </si>
  <si>
    <t>2023-2</t>
  </si>
  <si>
    <t>2024-1</t>
  </si>
  <si>
    <t>2024-2</t>
  </si>
  <si>
    <t>2025-1</t>
  </si>
  <si>
    <t>Ins</t>
  </si>
  <si>
    <t>Adm</t>
  </si>
  <si>
    <t>Mat      nuevos</t>
  </si>
  <si>
    <t>Mat         total</t>
  </si>
  <si>
    <t>Mat    total</t>
  </si>
  <si>
    <t>Total</t>
  </si>
  <si>
    <t>Oficina de Planeación y Estudios Institucionales y Estudios Institucionales
 Área de Estadística y Analítica Institucional</t>
  </si>
  <si>
    <t>I</t>
  </si>
  <si>
    <t>Área de Estadística y Analítica Institucional- Dirección de Planeación y Estudios Institucionales</t>
  </si>
  <si>
    <t>Área de Estadística y Analítica Institucional - Dirección de Planeación y Estudios Institucionales</t>
  </si>
  <si>
    <t>Matriculados Nuevos</t>
  </si>
  <si>
    <t>TA(Admitidos / Inscritos)</t>
  </si>
  <si>
    <t>TA (Matriculados Nuevos / Inscritos)</t>
  </si>
  <si>
    <t>TA (Matriculados Nuevos / Admitidos)</t>
  </si>
  <si>
    <t>Matriculados  nuevos</t>
  </si>
  <si>
    <t>Matriculados  totales</t>
  </si>
  <si>
    <t>Oficina de Planeación y Estudios Institucionales
Área de Estadística y Analítica Institucional</t>
  </si>
  <si>
    <t>Femenino</t>
  </si>
  <si>
    <t>Masculino</t>
  </si>
  <si>
    <t>Div. de Derecho, C. Política y Rel. Inter.</t>
  </si>
  <si>
    <t>Div. Ciencias de la Salud</t>
  </si>
  <si>
    <t>Div. de Ingenierías</t>
  </si>
  <si>
    <t>Div. de Ciencias Básicas</t>
  </si>
  <si>
    <t>PROGRAMAS</t>
  </si>
  <si>
    <t>Género</t>
  </si>
  <si>
    <t>% Género</t>
  </si>
  <si>
    <t>Total General</t>
  </si>
  <si>
    <t>Estrato 1</t>
  </si>
  <si>
    <t>Estrato 2</t>
  </si>
  <si>
    <t>Estrato 3</t>
  </si>
  <si>
    <t>Estrato 4</t>
  </si>
  <si>
    <t>Estrato 5</t>
  </si>
  <si>
    <t>Estrato 6</t>
  </si>
  <si>
    <t>Variación</t>
  </si>
  <si>
    <t>Ingeniería ElEctrónica</t>
  </si>
  <si>
    <t>Departamentos</t>
  </si>
  <si>
    <t>Total Pregrado</t>
  </si>
  <si>
    <t>Porcentaje</t>
  </si>
  <si>
    <t>Extranjeros</t>
  </si>
  <si>
    <t>Tasa de Absorción Matriculados Nuevos/Admitidos</t>
  </si>
  <si>
    <t>Básicos Profesionales</t>
  </si>
  <si>
    <t>Lic. Filosofía y Humanidades</t>
  </si>
  <si>
    <t>Básico de Negocios Internacionales</t>
  </si>
  <si>
    <t>Divisiones / Programas Académicos</t>
  </si>
  <si>
    <t>Tipo de Estudiante</t>
  </si>
  <si>
    <t>Graduados Totales por División Académica
Pregrado y Posgrado, Acumulado desde 1973</t>
  </si>
  <si>
    <t>Pregrado</t>
  </si>
  <si>
    <t>Posgrado</t>
  </si>
  <si>
    <t>División de Humanidades y Ciencias Sociales</t>
  </si>
  <si>
    <t>División de Derecho, Cs Politica y Rel Inter</t>
  </si>
  <si>
    <t>Instituto de idiomas</t>
  </si>
  <si>
    <t>División Ciencias Básicas</t>
  </si>
  <si>
    <t>Participación Total (%)</t>
  </si>
  <si>
    <t>Contaduría Publica</t>
  </si>
  <si>
    <t>Licenciatura Matemáticas</t>
  </si>
  <si>
    <t>Licenciatura Filosofía y Humanidades</t>
  </si>
  <si>
    <t>Licenciatura en Pedagogía Infantil</t>
  </si>
  <si>
    <t>Ingeniería de Sistemas y Computación</t>
  </si>
  <si>
    <t>Programas no vigentes</t>
  </si>
  <si>
    <t>Tecnologia en Admon de Empresas</t>
  </si>
  <si>
    <t>Experto en Educ. Pre-Escolar</t>
  </si>
  <si>
    <t>Tecnologia en Educación Pre-escolar</t>
  </si>
  <si>
    <t>Tec. Relaciones Industriales</t>
  </si>
  <si>
    <t>Tecnologia en Analisis y Programación</t>
  </si>
  <si>
    <t>Tecnologia Industrial</t>
  </si>
  <si>
    <t>Tecnología en Enfermería</t>
  </si>
  <si>
    <t>Participación total (%)</t>
  </si>
  <si>
    <t>ADEFINANZABQ</t>
  </si>
  <si>
    <t>Esp. en Finanzas (B/quilla)</t>
  </si>
  <si>
    <t>Esp. en Finanzas (CTG)</t>
  </si>
  <si>
    <t>ADEFINANZASM</t>
  </si>
  <si>
    <t>Esp. en Finanzas (Sta.Marta)</t>
  </si>
  <si>
    <t>Esp. en Ger. de Mercadeo en Servicio de Salud</t>
  </si>
  <si>
    <t>ADEGEMPCOMBQ</t>
  </si>
  <si>
    <t>Esp. en Gerencia de Empresas Comerciales</t>
  </si>
  <si>
    <t>Esp. en Gerencia de Empresas Comerciales (STM)</t>
  </si>
  <si>
    <t>ADEGRECHUMBQ</t>
  </si>
  <si>
    <t>Esp. en Gerencia de Recursos Humanos (BQ)</t>
  </si>
  <si>
    <t>ADEGRECHUMCG</t>
  </si>
  <si>
    <t>Esp. en Gerencia de Recursos Humanos (CTG)</t>
  </si>
  <si>
    <t>ADEGRECHUMRH</t>
  </si>
  <si>
    <t>Esp. en Gerencia de Recursos Humanos (GUJ)</t>
  </si>
  <si>
    <t>ADEGRECHUMSM</t>
  </si>
  <si>
    <t>Esp. en Gerencia de Recursos Humanos (STM)</t>
  </si>
  <si>
    <t>ADEGFSERSABQ</t>
  </si>
  <si>
    <t>Esp. en Gerencia Financiera de Servicios de Salud</t>
  </si>
  <si>
    <t>º</t>
  </si>
  <si>
    <t>ADESGETHUMBQ</t>
  </si>
  <si>
    <t>Esp. En Gerencia del Talento Humano</t>
  </si>
  <si>
    <t>ADESGETHUMSM</t>
  </si>
  <si>
    <t>Esp. En Gerencia del Talento Humano (STM)</t>
  </si>
  <si>
    <t>ADEGPUBLICBQ</t>
  </si>
  <si>
    <t>Esp. en Gerencia Pública</t>
  </si>
  <si>
    <t>ADELOGTINTBQ</t>
  </si>
  <si>
    <t>Esp. en Logistica del Transporte Int.de Mcias</t>
  </si>
  <si>
    <t>ADEMERCADEBQ</t>
  </si>
  <si>
    <t>Esp. en Mercadeo</t>
  </si>
  <si>
    <t>ADENEGOCINBQ</t>
  </si>
  <si>
    <t>Esp. en Negocios Internacionales</t>
  </si>
  <si>
    <t>ADESDIREMPSM</t>
  </si>
  <si>
    <t>Esp. en Dirección estratégica empresarial (STM)</t>
  </si>
  <si>
    <t>ADMADMINISBQ</t>
  </si>
  <si>
    <t>Maestría en Admon de Empresas</t>
  </si>
  <si>
    <t>ADMNEGOINTBQ</t>
  </si>
  <si>
    <t>Maestría en Negocios Internacionales</t>
  </si>
  <si>
    <t>ENMFINANZABQ</t>
  </si>
  <si>
    <t>Maestría en Finanzas</t>
  </si>
  <si>
    <t>ENMMERCADEBQ</t>
  </si>
  <si>
    <t>Maestría en Mercadeo</t>
  </si>
  <si>
    <t>ADDADMINISBQ</t>
  </si>
  <si>
    <t>Doctorado en Administración</t>
  </si>
  <si>
    <t>IEEDOCENUNBQ</t>
  </si>
  <si>
    <t>Esp. en Docencia Universitaria</t>
  </si>
  <si>
    <t>Esp. en Docencia Universitaria (STM)</t>
  </si>
  <si>
    <t>IEEEDTECNOBQ</t>
  </si>
  <si>
    <t>Esp. en Educación Mediada por Tecnología</t>
  </si>
  <si>
    <t>IEEGINSTEDBQ</t>
  </si>
  <si>
    <t>Esp. en Gerencia de Instituciones Educativas</t>
  </si>
  <si>
    <t>EPEDGINFBQ01</t>
  </si>
  <si>
    <t>Esp. en Pedagogía Infantil</t>
  </si>
  <si>
    <t>IEEPROCPEDBQ</t>
  </si>
  <si>
    <t>Esp. en Proc. Pedagógicos</t>
  </si>
  <si>
    <t>IEMEDUCACIBQ</t>
  </si>
  <si>
    <t>Maestría en Educación</t>
  </si>
  <si>
    <t>IEMEDUCTICBQ</t>
  </si>
  <si>
    <t>Maestría en Educación Mediada por TIC</t>
  </si>
  <si>
    <t>Maestría en Educación.(PROC.CURR.)</t>
  </si>
  <si>
    <t>IEMAPEDSOCBQ</t>
  </si>
  <si>
    <t>Maestría en Pedagogía Social e intervención Educativa en Contextos Sociales</t>
  </si>
  <si>
    <t>IEDEDUCACBQ</t>
  </si>
  <si>
    <t>Doctorado en Educación</t>
  </si>
  <si>
    <t>INEADISESTBQ</t>
  </si>
  <si>
    <t>Esp. en Análisis y Diseño de Estructuras(BQ)</t>
  </si>
  <si>
    <t>INEADISESTMT</t>
  </si>
  <si>
    <t>Esp. en Análisis y Diseño de Estructuras (MON)</t>
  </si>
  <si>
    <t>INEAGESAMBBQ</t>
  </si>
  <si>
    <t>Esp. en Análisis y Gestión Ambiental</t>
  </si>
  <si>
    <t>INEAGESAMBSM</t>
  </si>
  <si>
    <t>Esp. en Análisis y Gestión Ambiental (SMT)</t>
  </si>
  <si>
    <t>EANGTAMBRH01</t>
  </si>
  <si>
    <t>Esp. en Análisis y Gestión Ambiental (GUJ)</t>
  </si>
  <si>
    <t>INEDIRPLANBQ</t>
  </si>
  <si>
    <t>Esp. en Dirección de Plantas Industriales</t>
  </si>
  <si>
    <t>INEDIEVPRYBQ</t>
  </si>
  <si>
    <t>Esp. en Diseño y Evaluación de Proyectos (B/quilla)</t>
  </si>
  <si>
    <t>INEDIEVPRYRH</t>
  </si>
  <si>
    <t>Esp. en Diseño y Evaluación de Proyectos (GUJ)</t>
  </si>
  <si>
    <t>Esp. en Diseño y Evaluación de Proyectos (Inv. Pública)</t>
  </si>
  <si>
    <t>EDISEVPYVU05</t>
  </si>
  <si>
    <t>Esp. en Diseño y Evaluación de Proyectos (Valledupar)</t>
  </si>
  <si>
    <t>Esp. en Diseño y Evaluación de Proyectos(Sij.)</t>
  </si>
  <si>
    <t>EELETINBQ01</t>
  </si>
  <si>
    <t>Esp. en Electrónica Industrial</t>
  </si>
  <si>
    <t>EGCCONSTBQ17</t>
  </si>
  <si>
    <t>Esp. en Ger. y Control de la Construcción</t>
  </si>
  <si>
    <t>INEGCALIDDBQ</t>
  </si>
  <si>
    <t>Esp. en Gerencia de la Calidad (BAQ)</t>
  </si>
  <si>
    <t>INEGCALIDASM</t>
  </si>
  <si>
    <t>Esp. en Gerencia de la Calidad (STM)</t>
  </si>
  <si>
    <t>INEGCALIDACG</t>
  </si>
  <si>
    <t>Esp. en Gerencia de la Calidad (CTG)</t>
  </si>
  <si>
    <t>INESGEPINGSM</t>
  </si>
  <si>
    <t>Esp. en Gerencia de Proyectos (STM)</t>
  </si>
  <si>
    <t>INESGEPINGBQ</t>
  </si>
  <si>
    <t>Esp. en Gerencia de Proyectos de Ingeniería</t>
  </si>
  <si>
    <t>INEGPRYINGBQ</t>
  </si>
  <si>
    <t>Esp. en Gerencia de Proyectos de Ingeniería (B/ja)</t>
  </si>
  <si>
    <t>INEGPRYINGSM</t>
  </si>
  <si>
    <t>Esp. en Gerencia de Proyectos de Ingeniería (STM)</t>
  </si>
  <si>
    <t>EGCPYINGVU01</t>
  </si>
  <si>
    <t>Esp. en Gerencia de Proyectos de Ingeniería VUP</t>
  </si>
  <si>
    <t>INESGEPRYCBQ</t>
  </si>
  <si>
    <t>Esp. en Gerencia de Proyectos de construcción</t>
  </si>
  <si>
    <t>INEGSISINFBQ</t>
  </si>
  <si>
    <t>Esp. en Gerencia de Sistemas de Información (BAQ)</t>
  </si>
  <si>
    <t>INEGSISINFCG</t>
  </si>
  <si>
    <t>Esp. en Gerencia de Sistemas de Información (CTG)</t>
  </si>
  <si>
    <t>INEGTECINFBQ</t>
  </si>
  <si>
    <t>Esp. en Gerencia de Tecnologias de la Información</t>
  </si>
  <si>
    <t>INESGERAMBBQ</t>
  </si>
  <si>
    <t xml:space="preserve">Esp. En Gerencia Ambiental </t>
  </si>
  <si>
    <t>INEGPROYOPBQ</t>
  </si>
  <si>
    <t>Esp. en Gestión de Producción y Operación</t>
  </si>
  <si>
    <t>INEGSISTEPBQ</t>
  </si>
  <si>
    <t>Esp. en Gestión Sistemas Elect Potencia</t>
  </si>
  <si>
    <t>Esp. en Gestión Sistemas de Automación Industrial</t>
  </si>
  <si>
    <t>Esp. en Hidraúlica de Rios y Costas</t>
  </si>
  <si>
    <t>INESINSIHUBQ</t>
  </si>
  <si>
    <t>Esp. en Ingeniería de Sistemas Hídricos Urbanos</t>
  </si>
  <si>
    <t>INEIPROCINBQ</t>
  </si>
  <si>
    <t>Esp. en Ingeniería de Procesos Industriales</t>
  </si>
  <si>
    <t>INEISANAMBBQ</t>
  </si>
  <si>
    <t>Esp. en Ingeniería de Saneamiento Ambiental</t>
  </si>
  <si>
    <t>INEISOFTWABQ</t>
  </si>
  <si>
    <t>Esp. en Ingeniería del Software</t>
  </si>
  <si>
    <t>Esp. en Interventoría de Proyectos de Ingeniería</t>
  </si>
  <si>
    <t>EINTPYINBQ01</t>
  </si>
  <si>
    <t>Esp. en Interventoría de Proyectos de Ingeniería (VUP)</t>
  </si>
  <si>
    <t>INELOGEMPRBQ</t>
  </si>
  <si>
    <t>Esp. en Logística Empresarial</t>
  </si>
  <si>
    <t>Esp. en Producción Automática y Robótica</t>
  </si>
  <si>
    <t>INEPAVGEOVBQ</t>
  </si>
  <si>
    <t xml:space="preserve">Esp. En Pavimentos y Geotecnia Vial </t>
  </si>
  <si>
    <t>INEREDCOMPBQ</t>
  </si>
  <si>
    <t>Esp. en Redes de Computadores</t>
  </si>
  <si>
    <t>ESISTELEBQ10</t>
  </si>
  <si>
    <t>Esp. en Sistemas de Telecomunicaciones</t>
  </si>
  <si>
    <t>INESTRAENEBQ</t>
  </si>
  <si>
    <t>Esp. en Sistemas de Transmisión de la Energía Eléctrica</t>
  </si>
  <si>
    <t>Esp. en Sistemas de Transmisión de la Energía Eléctrica (Monteria)</t>
  </si>
  <si>
    <t>INEVIAYTRABQ</t>
  </si>
  <si>
    <t>Esp. en Vias y Transporte</t>
  </si>
  <si>
    <t>INEVIAYTRAVD</t>
  </si>
  <si>
    <t>Esp. en Vías y Transporte VUP</t>
  </si>
  <si>
    <t>INESPTRFDGBQ</t>
  </si>
  <si>
    <t>Esp. en Transformación Digital</t>
  </si>
  <si>
    <t>INESSEGINFBQ</t>
  </si>
  <si>
    <t>Esp. en Seguridad de la Información</t>
  </si>
  <si>
    <t>INESDIROPEBQ</t>
  </si>
  <si>
    <t>Esp. En Dirección de Operaciones</t>
  </si>
  <si>
    <t>INMAEADATABQ</t>
  </si>
  <si>
    <t>Maestria en Analítica de Datos</t>
  </si>
  <si>
    <t>INMAEAGTSEBQ</t>
  </si>
  <si>
    <t>Maestría en Análisis y Gestión de Sistemas Eléctricos</t>
  </si>
  <si>
    <t>INMIADMINIBQ</t>
  </si>
  <si>
    <t>Maestria en Ingenieria Administrativa</t>
  </si>
  <si>
    <t>INMINGADMNCE</t>
  </si>
  <si>
    <t>Maestria en Ingenieria Administrativa ML</t>
  </si>
  <si>
    <t>INMINGADMNCN</t>
  </si>
  <si>
    <t>Maestria en Ingenieria Administrativa CN</t>
  </si>
  <si>
    <t>INMIAMBIENBQ</t>
  </si>
  <si>
    <t>Maestria en Ingenieria Ambiental</t>
  </si>
  <si>
    <t>INMIELECTOBQ</t>
  </si>
  <si>
    <t>Maestria en Ingenieria Electrónica</t>
  </si>
  <si>
    <t>INMIELECTIBQ</t>
  </si>
  <si>
    <t>Maestria en Ingenieria Eléctrica</t>
  </si>
  <si>
    <t>INMIINDUSTBQ</t>
  </si>
  <si>
    <t>Maestria en Ingenieria Industrial</t>
  </si>
  <si>
    <t>INMIMECANIBQ</t>
  </si>
  <si>
    <t>Maestria en Ingenieria Mecánica</t>
  </si>
  <si>
    <t>INMICIVILBQ</t>
  </si>
  <si>
    <t>Maestria en Ingenieria Civil</t>
  </si>
  <si>
    <t>INMINGPROCBQ</t>
  </si>
  <si>
    <t>Maestria en Ingenieria de Procesos</t>
  </si>
  <si>
    <t>INMISISTEMBQ</t>
  </si>
  <si>
    <t>Maestria en Ingenieria Sistemas de Computación</t>
  </si>
  <si>
    <t>INMGOBYTECBQ</t>
  </si>
  <si>
    <t>Maestria en Gobierno y Tecnologia Informatica</t>
  </si>
  <si>
    <t>INMASINGSTBQ</t>
  </si>
  <si>
    <t>Maestria en Sistemas Integrados de Gestión</t>
  </si>
  <si>
    <t>INMTELETECBQ</t>
  </si>
  <si>
    <t>Maestria en Telemática y Telecomunicaciones</t>
  </si>
  <si>
    <t>INDINGCIVIBQ</t>
  </si>
  <si>
    <t>Doctorado en Ingeniería Civil</t>
  </si>
  <si>
    <t>INDIINDUSTBQ</t>
  </si>
  <si>
    <t>Doctorado en Ingeniería Industrial</t>
  </si>
  <si>
    <t>INDIMECANIBQ</t>
  </si>
  <si>
    <t>Doctorado en Ingeniería Mecánica</t>
  </si>
  <si>
    <t>INDINGSISTBQ</t>
  </si>
  <si>
    <t>Doctorado en Ingeniería de Sistemas</t>
  </si>
  <si>
    <t>INDINGELECBQ</t>
  </si>
  <si>
    <t xml:space="preserve">Doctorado en Ingeniería Eléctrica y Electrónica </t>
  </si>
  <si>
    <t>Esp. en Biomedicina Molecular</t>
  </si>
  <si>
    <t>CSEENFCCADBQ</t>
  </si>
  <si>
    <t>Esp. en Enf Cuidado Crit Adulto</t>
  </si>
  <si>
    <t>CSEENFCNEOBQ</t>
  </si>
  <si>
    <t>Esp. en Enf Cuidado Neonatal</t>
  </si>
  <si>
    <t>Esp. en Enfermería Materno-Infantil</t>
  </si>
  <si>
    <t>Esp. en Epidemiologiía</t>
  </si>
  <si>
    <t>CSESERGMIABQ</t>
  </si>
  <si>
    <t>Esp. en Ergonomía</t>
  </si>
  <si>
    <t>CSEGCALISABQ</t>
  </si>
  <si>
    <t>Esp. en Gerencia de la calidad y auditoría en salud</t>
  </si>
  <si>
    <t>Esp. en Gerencia de la calidad y auditoría en salud VUP</t>
  </si>
  <si>
    <t>CSEGCALISASJ</t>
  </si>
  <si>
    <t>Esp. en Gerencia de la calidad y auditoría en salud (SIJ)</t>
  </si>
  <si>
    <t>CSEGCALISACG</t>
  </si>
  <si>
    <t>Esp. en Gerencia de la calidad y auditoría en salud (CTG)</t>
  </si>
  <si>
    <t>CSEGCALISARH</t>
  </si>
  <si>
    <t>Esp. en Gerencia de la calidad y auditoría en salud (GUJ)</t>
  </si>
  <si>
    <t>CSEGCALISASM</t>
  </si>
  <si>
    <t>Esp. en Gerencia de la calidad y auditoría en salud (STM)</t>
  </si>
  <si>
    <t>CSEGSERVSABQ</t>
  </si>
  <si>
    <t>Esp. en Gerencia de Servicios de Salud</t>
  </si>
  <si>
    <t>CSEGSERVSASM</t>
  </si>
  <si>
    <t>Esp. en Gerencia de Servicios de Salud (STM)</t>
  </si>
  <si>
    <t>EGCIASALBQ11</t>
  </si>
  <si>
    <t>Esp. en Gerencia de Servicios de Salud(CUC)</t>
  </si>
  <si>
    <t>Esp. en Medicina del trabajo</t>
  </si>
  <si>
    <t>CSESSALUDFBQ</t>
  </si>
  <si>
    <t>Esp. en Medicina Familiar</t>
  </si>
  <si>
    <t>CSEMEDINTEBQ</t>
  </si>
  <si>
    <t>Esp. en Medicina Interna</t>
  </si>
  <si>
    <t>Esp. en Neurología y Neurocirugía</t>
  </si>
  <si>
    <t>CSEOFTALMOBQ</t>
  </si>
  <si>
    <t>Esp. en Oftalmología</t>
  </si>
  <si>
    <t>CSEPEDIATRBQ</t>
  </si>
  <si>
    <t>Esp. en Pediatría</t>
  </si>
  <si>
    <t>CSEPSIQUIABQ</t>
  </si>
  <si>
    <t>Esp. en Psiquiatria</t>
  </si>
  <si>
    <t>CSERADIOLIBQ</t>
  </si>
  <si>
    <t>Esp. en Radiología e Imágenes</t>
  </si>
  <si>
    <t>CSENEONATOBQ</t>
  </si>
  <si>
    <t>Esp. en Neonatología</t>
  </si>
  <si>
    <t>ESALFAMIBQ01</t>
  </si>
  <si>
    <t>Esp. en Salud Familiar</t>
  </si>
  <si>
    <t>CSESPSFAMIBQ</t>
  </si>
  <si>
    <t>Esp. en Salud Familiar y Comunitaria</t>
  </si>
  <si>
    <t>CSESALOCUPBQ</t>
  </si>
  <si>
    <t>Esp. en Salud Ocupacional (BQ)</t>
  </si>
  <si>
    <t>CSESALOCUPBR</t>
  </si>
  <si>
    <t>Esp. en Salud Ocupacional (B/ja)</t>
  </si>
  <si>
    <t>CSESALOCUPRH</t>
  </si>
  <si>
    <t>Esp. en Salud Ocupacional (GUJ)</t>
  </si>
  <si>
    <t>CSESALOCUPSM</t>
  </si>
  <si>
    <t>Esp. en Salud Ocupacional (STM)</t>
  </si>
  <si>
    <t>CSESALOCUPSN</t>
  </si>
  <si>
    <t>Esp. en Salud Ocupacional (S/jo)</t>
  </si>
  <si>
    <t>ESALOCUPVU15</t>
  </si>
  <si>
    <t>Esp. en Salud Ocupacional (VUP)</t>
  </si>
  <si>
    <t>CSESEGSALTBQ</t>
  </si>
  <si>
    <t>Esp.Seguridad Salud Trabajo</t>
  </si>
  <si>
    <t>CSESEGSALTBR</t>
  </si>
  <si>
    <t>Esp.Seguridad Salud Trabajo BR</t>
  </si>
  <si>
    <t>CSESEGSALTVD</t>
  </si>
  <si>
    <t>Esp.Seguridad Salud Trabajo VD</t>
  </si>
  <si>
    <t>CSESEGSALTCG</t>
  </si>
  <si>
    <t>Esp.Seguridad Salud Trabajo CTG</t>
  </si>
  <si>
    <t>CSESEGSALTRH</t>
  </si>
  <si>
    <t>Esp.Seguridad Salud Trabajo GUJ</t>
  </si>
  <si>
    <t>CSESEGSALTSM</t>
  </si>
  <si>
    <t>Esp.Seguridad Salud Trabajo STM</t>
  </si>
  <si>
    <t>CSESEGSALTSN</t>
  </si>
  <si>
    <t>Esp.Seguridad Salud Trabajo (S/jo)</t>
  </si>
  <si>
    <t>CSMSALPUBLBQ</t>
  </si>
  <si>
    <t>Maestria en Salud Pública</t>
  </si>
  <si>
    <t>CSMEPIDEMIBQ</t>
  </si>
  <si>
    <t>Maestria en Epidemiología</t>
  </si>
  <si>
    <t>CSMEPIDEMCBQ</t>
  </si>
  <si>
    <t xml:space="preserve">Maestría en Epidemiología Clinica </t>
  </si>
  <si>
    <t>CSMSALOCUPBQ</t>
  </si>
  <si>
    <t>Maestria en Salud Ocupacional</t>
  </si>
  <si>
    <t>CSMSEGSATRBQ</t>
  </si>
  <si>
    <t>Maestría en Seguridad y Salud en el Trabajo</t>
  </si>
  <si>
    <t>CSMAENFERMBQ</t>
  </si>
  <si>
    <t>Maestría en Enfermería</t>
  </si>
  <si>
    <t>CSMCBABIOMBQ</t>
  </si>
  <si>
    <t>Maestria en Ciencias Básicas Biomédicas</t>
  </si>
  <si>
    <t>CSDCSBIOMEBQ</t>
  </si>
  <si>
    <t>Doctorado en Ciencias Biomédicas</t>
  </si>
  <si>
    <t>HUEDFALIARBQ</t>
  </si>
  <si>
    <t>Esp. en Desarrollo Familiar</t>
  </si>
  <si>
    <t>HUEDORGPRHBQ</t>
  </si>
  <si>
    <t>Esp. en Desarrollo Organizacional y Proc. Hum.</t>
  </si>
  <si>
    <t>HUEDSOCIALBQ</t>
  </si>
  <si>
    <t>Esp. en Desarrollo Social</t>
  </si>
  <si>
    <t>EECONOMIBQ01</t>
  </si>
  <si>
    <t>Esp. en Economía</t>
  </si>
  <si>
    <t>Esp. en Educación Sexual</t>
  </si>
  <si>
    <t>HUEEPOLECOBQ</t>
  </si>
  <si>
    <t>Esp. en Estudio Político económico</t>
  </si>
  <si>
    <t>HUEFILCONTBQ</t>
  </si>
  <si>
    <t>Esp. en Filosofía Contemporánea</t>
  </si>
  <si>
    <t>Esp. en Gerencia en Gestión Cultural</t>
  </si>
  <si>
    <t>EPSICLINBQ01</t>
  </si>
  <si>
    <t>Esp. en Psicología Clínica</t>
  </si>
  <si>
    <t>EPSICLINCG01</t>
  </si>
  <si>
    <t>Esp. en Psicología Clínica CTG</t>
  </si>
  <si>
    <t>EPSECCONBQ01</t>
  </si>
  <si>
    <t>Esp. en Psicología Económica y del Consumo</t>
  </si>
  <si>
    <t>HUEPSFORENBQ</t>
  </si>
  <si>
    <t>Esp. en Psicología Forense</t>
  </si>
  <si>
    <t>HUETCOGNAPBQ</t>
  </si>
  <si>
    <t>Esp. en Trastornos Cognoscitivos y del Aprendizaje</t>
  </si>
  <si>
    <t>HUEGCOMORGBQ</t>
  </si>
  <si>
    <t>Esp. Gerencia de la Comunicación Organizacional</t>
  </si>
  <si>
    <t>HUEREALITVBQ</t>
  </si>
  <si>
    <t>Esp. en Realización de Televisión</t>
  </si>
  <si>
    <t>ESRESPSOCBQ2</t>
  </si>
  <si>
    <t>Esp. en Responsabilidad Social Empresarial</t>
  </si>
  <si>
    <t>HUESCOMDIGBQ</t>
  </si>
  <si>
    <t>Especialización en Comunicación Digital</t>
  </si>
  <si>
    <t>HUEEARQUEOBQ</t>
  </si>
  <si>
    <t>Esp. en Arqueología</t>
  </si>
  <si>
    <t>HUMCOMUNICBQ</t>
  </si>
  <si>
    <t>Maestría en Comunicación</t>
  </si>
  <si>
    <t>Maestría en Desarrollo Familiar</t>
  </si>
  <si>
    <t>HUMDSOCIALBQ</t>
  </si>
  <si>
    <t>Maestria en Desarrollo Social</t>
  </si>
  <si>
    <t>HUMECONOMIBQ</t>
  </si>
  <si>
    <t>Maestria en Economía</t>
  </si>
  <si>
    <t>Maestría en Estudios Político-Económico</t>
  </si>
  <si>
    <t>HUMFILOSOFQ</t>
  </si>
  <si>
    <t>Maestría en Filosofia</t>
  </si>
  <si>
    <t>Maestría en Filosofia (Enf.Fil.Ciencia)</t>
  </si>
  <si>
    <t>Maestria en Proyecto de Desarrollo Social</t>
  </si>
  <si>
    <t>HUMHISTORIBQ</t>
  </si>
  <si>
    <t>Maestria en Historia</t>
  </si>
  <si>
    <t>HUMPSICOLOBQ</t>
  </si>
  <si>
    <t>Maestria en Psicologia</t>
  </si>
  <si>
    <t>HUMDEORGPHBQ</t>
  </si>
  <si>
    <t>Maestría en Desarrollo Organizacional  y Proc. Hum.</t>
  </si>
  <si>
    <t>HUMTCOGNAPBQ</t>
  </si>
  <si>
    <t>Maestría en Trastornos Cognoscitivos y del Aprendizaje</t>
  </si>
  <si>
    <t>HUMAEPERIOBQ</t>
  </si>
  <si>
    <t>Maestría en Periodismo</t>
  </si>
  <si>
    <t>HUMAERPUBLBQ</t>
  </si>
  <si>
    <t>Maestría en Relaciones Públicas</t>
  </si>
  <si>
    <t>HUMAELITECBQ</t>
  </si>
  <si>
    <t>Maestría en Literatura y Escrituras Creativas</t>
  </si>
  <si>
    <t>HUDCOMUNICBQ</t>
  </si>
  <si>
    <t>Doctorado en Comunicación</t>
  </si>
  <si>
    <t>HUDCSOCIALBQ</t>
  </si>
  <si>
    <t>Doctorado en Ciencias Sociales</t>
  </si>
  <si>
    <t>HUDPSICOLOBQ</t>
  </si>
  <si>
    <t>Doctorado en Psicología</t>
  </si>
  <si>
    <t>HUDECONOMIBQ</t>
  </si>
  <si>
    <t>Doctorado en Economía</t>
  </si>
  <si>
    <t>División de Derecho, cs Politica y Rel Inter</t>
  </si>
  <si>
    <t>JUEDCOMERCBQ</t>
  </si>
  <si>
    <t>Esp. en Derecho Comercial</t>
  </si>
  <si>
    <t>JUEDCONSTIBQ</t>
  </si>
  <si>
    <t>Esp. en Derecho Constitucional</t>
  </si>
  <si>
    <t>JUEDCIVFAMBQ</t>
  </si>
  <si>
    <t>Esp. en Derecho Civil y Familia</t>
  </si>
  <si>
    <t>JUEDSOCIEDBQ</t>
  </si>
  <si>
    <t>Esp. en Derecho de Sociedades</t>
  </si>
  <si>
    <t>JUEDLABORABQ</t>
  </si>
  <si>
    <t>Esp. en Derecho Laboral</t>
  </si>
  <si>
    <t>JUEDLABORASM</t>
  </si>
  <si>
    <t>Esp. en Derecho Laboral (STM)</t>
  </si>
  <si>
    <t>JUEDPENALBQ</t>
  </si>
  <si>
    <t>Esp. en Derecho Penal</t>
  </si>
  <si>
    <t>JUEDPUBLICBQ</t>
  </si>
  <si>
    <t>Esp. en Derecho Público</t>
  </si>
  <si>
    <t>JUEDPUBLICSM</t>
  </si>
  <si>
    <t>Esp. en Derecho Público (STM)</t>
  </si>
  <si>
    <t>JUEDERADMIBQ</t>
  </si>
  <si>
    <t>Esp. en Derecho Administrativo</t>
  </si>
  <si>
    <t>JUEGOBPOLPBQ</t>
  </si>
  <si>
    <t>Esp. en Gobierno y Políticas Públicas</t>
  </si>
  <si>
    <t>JUEDAMBTUBBQ</t>
  </si>
  <si>
    <t>Esp. en Derecho Ambiental, Terr, Urb</t>
  </si>
  <si>
    <t>JUEDEREHUMBQ</t>
  </si>
  <si>
    <t>Esp. en Derecho Humanos</t>
  </si>
  <si>
    <t>JUENEGYCONBQ</t>
  </si>
  <si>
    <t>Esp. en Negociación y Manejo de Conflictos</t>
  </si>
  <si>
    <t>JUERESPSEGBQ</t>
  </si>
  <si>
    <t>Esp. en Responsabilidad y Seguros</t>
  </si>
  <si>
    <t>JUESEGUSOCBQ</t>
  </si>
  <si>
    <t>Esp. en Seguridad Social</t>
  </si>
  <si>
    <t>JUETRIBUTABQ</t>
  </si>
  <si>
    <t>Esp. en Tributación</t>
  </si>
  <si>
    <t>JUETRIBUTASM</t>
  </si>
  <si>
    <t>Esp. en Tributación (STM)</t>
  </si>
  <si>
    <t>EGESPUBDBQ01</t>
  </si>
  <si>
    <t>Esp. en Gestión de Servicios Públicos Domiciliarios</t>
  </si>
  <si>
    <t>Esp. en Ciencia Política</t>
  </si>
  <si>
    <t>JUESDERCONBQ</t>
  </si>
  <si>
    <t>Esp. en Derecho Contractual</t>
  </si>
  <si>
    <t>JUMCSPOLGOBQ</t>
  </si>
  <si>
    <t>Maestría en Ciencia Politica y Gobierno</t>
  </si>
  <si>
    <t>JUMCOOPINTBQ</t>
  </si>
  <si>
    <t>Maestria en Cooperación Internacional Gestión de Proyectos</t>
  </si>
  <si>
    <t>JUMDERAMBIBQ</t>
  </si>
  <si>
    <t>Maestría en Derecho Ambiental y Urbano Territorial</t>
  </si>
  <si>
    <t>JUMDCOMRESBQ</t>
  </si>
  <si>
    <t>Maestría en Derecho Comercial y Responsabilidad</t>
  </si>
  <si>
    <t>JUMDERTRABBQ</t>
  </si>
  <si>
    <t>Maestría en Derecho del Trabajo y de la Seguridad Social</t>
  </si>
  <si>
    <t>JUMDERECHOBQ</t>
  </si>
  <si>
    <t>Maestría en Derecho</t>
  </si>
  <si>
    <t>JUMDDCOMERBQ</t>
  </si>
  <si>
    <t>Maestría en Derecho del Comercio</t>
  </si>
  <si>
    <t>JUMDERPUBLBQ</t>
  </si>
  <si>
    <t>Maestría en Derecho Público</t>
  </si>
  <si>
    <t>JUMNEGMCONBQ</t>
  </si>
  <si>
    <t>Maestría en Negociación y Manejo de Conflictos</t>
  </si>
  <si>
    <t>HUMRELACINBQ</t>
  </si>
  <si>
    <t>Maestria en Relaciones Internacionales</t>
  </si>
  <si>
    <t>JUMAETRYADBQ</t>
  </si>
  <si>
    <t>Maestria en Tributación y Aduanas</t>
  </si>
  <si>
    <t>JUMAEDERCFBQ</t>
  </si>
  <si>
    <t>Maestría en Derecho Civil y de Familia</t>
  </si>
  <si>
    <t>JUDDERECHOBQ</t>
  </si>
  <si>
    <t>Doctorado en Derecho</t>
  </si>
  <si>
    <t>BAEESTADAPBQ</t>
  </si>
  <si>
    <t>Esp. en Estadística Aplicada</t>
  </si>
  <si>
    <t>EESTADAPCG01</t>
  </si>
  <si>
    <t>Esp. en Estadística Aplicada (CTG)</t>
  </si>
  <si>
    <t>Esp. en Física General</t>
  </si>
  <si>
    <t>EMATEMATBQ01</t>
  </si>
  <si>
    <t>Esp. en Matemática</t>
  </si>
  <si>
    <t>BAMMATEMATBQ</t>
  </si>
  <si>
    <t>Maestría en Matemáticas</t>
  </si>
  <si>
    <t>BAMFISICAABQ</t>
  </si>
  <si>
    <t>Maestría en Fisica Aplicada</t>
  </si>
  <si>
    <t>BAMESTADAPBQ</t>
  </si>
  <si>
    <t>Maestría en Estadística Aplicada</t>
  </si>
  <si>
    <t>BAMAECTIERBQ</t>
  </si>
  <si>
    <t>Maestría en Ciencias de la Tierra</t>
  </si>
  <si>
    <t>BAMCSNATURBQ</t>
  </si>
  <si>
    <t>Maestría en Ciencias Naturales</t>
  </si>
  <si>
    <t>BADCDELMARBQ</t>
  </si>
  <si>
    <t>Doctorado en Ciencias del Mar</t>
  </si>
  <si>
    <t>BADCSNATURBQ</t>
  </si>
  <si>
    <t>Dcctorado en Ciencias Naturales</t>
  </si>
  <si>
    <t>EPLADESURBRG</t>
  </si>
  <si>
    <t>Esp. en Planeación y Desarrollo Urbano R.</t>
  </si>
  <si>
    <t>AQMAEDEINNBQ</t>
  </si>
  <si>
    <t>Maestría en Diseño e Innovación</t>
  </si>
  <si>
    <t>ARMURBDESTBQ</t>
  </si>
  <si>
    <t>Maestría en Urbanismo Desarrollo Territorial</t>
  </si>
  <si>
    <t>IEEEINGLESBQ</t>
  </si>
  <si>
    <t>Esp. en Enseñanza del Inglés</t>
  </si>
  <si>
    <t>IIEEDINGLESM</t>
  </si>
  <si>
    <t>Esp. en Enseñanza del Inglés (SM)</t>
  </si>
  <si>
    <t>Esp. en Enseñanza del Inglés (CTG)</t>
  </si>
  <si>
    <t>IEMEINGLESBQ</t>
  </si>
  <si>
    <t>Maestría en Enseñanza del Inglés</t>
  </si>
  <si>
    <t>IIMAELENSOBQ</t>
  </si>
  <si>
    <t>Maestría en Lenguaje y Sociedad</t>
  </si>
  <si>
    <t>Modalidad</t>
  </si>
  <si>
    <t>Divisiones Académicas</t>
  </si>
  <si>
    <t>Total Posgrado</t>
  </si>
  <si>
    <t>Especialización</t>
  </si>
  <si>
    <t>Maestría</t>
  </si>
  <si>
    <t>Doctorado</t>
  </si>
  <si>
    <t>División de Derecho, C. Política y Rel. Inter.</t>
  </si>
  <si>
    <t xml:space="preserve"> * Especializaciones Clínicas - Médico Quirúrgico</t>
  </si>
  <si>
    <t>Posgrado*</t>
  </si>
  <si>
    <t xml:space="preserve">Escuela de Negocios </t>
  </si>
  <si>
    <t xml:space="preserve">Programas </t>
  </si>
  <si>
    <t>Estudiantes</t>
  </si>
  <si>
    <t xml:space="preserve"> * Especializaciones Clínicas - Médico Quirúrgicas</t>
  </si>
  <si>
    <t>2026-1</t>
  </si>
  <si>
    <t>Dirección de Docencia</t>
  </si>
  <si>
    <t xml:space="preserve">2025-1 </t>
  </si>
  <si>
    <t>Chocó</t>
  </si>
  <si>
    <t>Sin Registro</t>
  </si>
  <si>
    <t>0</t>
  </si>
  <si>
    <t>Nota: Se encontraron 21 estudiantes sin información de estrato registrada.</t>
  </si>
  <si>
    <t>≤ 0,6%</t>
  </si>
  <si>
    <t/>
  </si>
  <si>
    <t>Cifra de graduados con corte al 24 de Marzo de 2026</t>
  </si>
  <si>
    <t>Esp. en Gerencia de la calidad y auditoría en salud (VIRT)</t>
  </si>
  <si>
    <t>Cifra de egresados con corte al 24 de Marzo de 2026</t>
  </si>
  <si>
    <t>* Fuente: Jefatura Administrativa y Financiera de Posgrados, corte al 24 de Marzo de 2026</t>
  </si>
  <si>
    <t>Nota: Se encontraron 2 estudiantes sin información de estrato registrada.</t>
  </si>
  <si>
    <t>Nota: Se encontraron 1 estudiantes sin información de estrato registrada.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</si>
</sst>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0.0%"/>
    <numFmt numFmtId="166" formatCode="0;\-0;&quot;-&quot;"/>
  </numFmts>
  <fonts count="9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Lucida Sans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b/>
      <sz val="26"/>
      <color theme="3"/>
      <name val="Arial"/>
      <family val="2"/>
    </font>
    <font>
      <b/>
      <sz val="14"/>
      <color theme="3"/>
      <name val="Arial"/>
      <family val="2"/>
    </font>
    <font>
      <sz val="10"/>
      <color theme="0" tint="-0.14999847407452621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u/>
      <sz val="9"/>
      <color indexed="8"/>
      <name val="Arial"/>
      <family val="2"/>
    </font>
    <font>
      <b/>
      <sz val="9"/>
      <color theme="0"/>
      <name val="Arial"/>
      <family val="2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26"/>
      <name val="Franklin Gothic Book"/>
      <family val="2"/>
    </font>
    <font>
      <b/>
      <sz val="18"/>
      <name val="Franklin Gothic Book"/>
      <family val="2"/>
    </font>
    <font>
      <sz val="14"/>
      <color theme="1"/>
      <name val="Franklin Gothic Book"/>
      <family val="2"/>
    </font>
    <font>
      <i/>
      <sz val="14"/>
      <color theme="1"/>
      <name val="Franklin Gothic Book"/>
      <family val="2"/>
    </font>
    <font>
      <i/>
      <sz val="9"/>
      <name val="Arial"/>
      <family val="2"/>
    </font>
    <font>
      <b/>
      <sz val="22"/>
      <name val="Franklin Gothic Book"/>
      <family val="2"/>
    </font>
    <font>
      <b/>
      <sz val="11"/>
      <color theme="1"/>
      <name val="Arial"/>
      <family val="2"/>
    </font>
    <font>
      <b/>
      <sz val="22"/>
      <color theme="1"/>
      <name val="Franklin Gothic Book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i/>
      <sz val="14"/>
      <name val="Franklin Gothic Book"/>
      <family val="2"/>
    </font>
    <font>
      <b/>
      <sz val="24"/>
      <name val="Franklin Gothic Book"/>
      <family val="2"/>
    </font>
    <font>
      <b/>
      <sz val="20"/>
      <name val="Franklin Gothic Book"/>
      <family val="2"/>
    </font>
    <font>
      <b/>
      <sz val="10"/>
      <color theme="3"/>
      <name val="Arial"/>
      <family val="2"/>
    </font>
    <font>
      <sz val="10"/>
      <name val="Franklin Gothic Book"/>
      <family val="2"/>
    </font>
    <font>
      <i/>
      <sz val="14"/>
      <color theme="0"/>
      <name val="Franklin Gothic Book"/>
      <family val="2"/>
    </font>
    <font>
      <sz val="14"/>
      <color theme="1"/>
      <name val="Arial"/>
      <family val="2"/>
    </font>
    <font>
      <sz val="22"/>
      <name val="Franklin Gothic Book"/>
      <family val="2"/>
    </font>
    <font>
      <i/>
      <sz val="12"/>
      <name val="Franklin Gothic Book"/>
      <family val="2"/>
    </font>
    <font>
      <b/>
      <sz val="14"/>
      <name val="Arial"/>
      <family val="2"/>
    </font>
    <font>
      <i/>
      <sz val="16"/>
      <name val="Franklin Gothic Book"/>
      <family val="2"/>
    </font>
    <font>
      <sz val="26"/>
      <color rgb="FFFF0000"/>
      <name val="Franklin Gothic Book"/>
      <family val="2"/>
    </font>
    <font>
      <sz val="10"/>
      <color rgb="FFFF0000"/>
      <name val="Franklin Gothic Book"/>
      <family val="2"/>
    </font>
    <font>
      <b/>
      <sz val="26"/>
      <color rgb="FFFF0000"/>
      <name val="Arial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sz val="11"/>
      <color theme="3"/>
      <name val="Arial"/>
      <family val="2"/>
    </font>
    <font>
      <sz val="10"/>
      <color theme="2"/>
      <name val="Arial"/>
      <family val="2"/>
    </font>
    <font>
      <sz val="10"/>
      <color theme="9"/>
      <name val="Arial"/>
      <family val="2"/>
    </font>
    <font>
      <b/>
      <sz val="12"/>
      <color theme="3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b/>
      <sz val="10"/>
      <name val="Cambria"/>
      <family val="1"/>
      <scheme val="major"/>
    </font>
    <font>
      <b/>
      <sz val="20"/>
      <color theme="3"/>
      <name val="Arial"/>
      <family val="2"/>
    </font>
    <font>
      <sz val="11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26"/>
      <color theme="0"/>
      <name val="Franklin Gothic Book"/>
      <family val="2"/>
    </font>
    <font>
      <sz val="28"/>
      <color theme="0"/>
      <name val="Franklin Gothic Book"/>
      <family val="2"/>
    </font>
    <font>
      <sz val="18"/>
      <color theme="0"/>
      <name val="Franklin Gothic Book"/>
      <family val="2"/>
    </font>
    <font>
      <b/>
      <sz val="14"/>
      <color theme="1"/>
      <name val="Arial"/>
      <family val="2"/>
    </font>
    <font>
      <sz val="10"/>
      <color theme="8" tint="0.79998168889431442"/>
      <name val="Arial"/>
      <family val="2"/>
    </font>
    <font>
      <sz val="16"/>
      <name val="Arial"/>
      <family val="2"/>
    </font>
    <font>
      <sz val="16"/>
      <color theme="0" tint="-0.14999847407452621"/>
      <name val="Arial"/>
      <family val="2"/>
    </font>
    <font>
      <b/>
      <sz val="11"/>
      <color theme="0" tint="-4.9989318521683403E-2"/>
      <name val="Franklin Gothic Book"/>
      <family val="2"/>
    </font>
    <font>
      <sz val="14"/>
      <color theme="0"/>
      <name val="Arial"/>
      <family val="2"/>
    </font>
    <font>
      <sz val="10"/>
      <color rgb="FFF2F2F2"/>
      <name val="Arial"/>
      <family val="2"/>
    </font>
    <font>
      <sz val="10"/>
      <color theme="1" tint="0.14999847407452621"/>
      <name val="Arial"/>
      <family val="2"/>
    </font>
    <font>
      <b/>
      <sz val="10"/>
      <color theme="1"/>
      <name val="Franklin Gothic Book"/>
      <family val="2"/>
    </font>
    <font>
      <i/>
      <sz val="11"/>
      <name val="Franklin Gothic Book"/>
      <family val="2"/>
    </font>
    <font>
      <i/>
      <sz val="10"/>
      <name val="Franklin Gothic Book"/>
      <family val="2"/>
    </font>
    <font>
      <b/>
      <sz val="11"/>
      <color theme="1"/>
      <name val="Calibri"/>
      <family val="2"/>
      <scheme val="minor"/>
    </font>
    <font>
      <b/>
      <sz val="16"/>
      <color theme="3"/>
      <name val="Arial"/>
      <family val="2"/>
    </font>
    <font>
      <sz val="8"/>
      <name val="Arial"/>
      <family val="2"/>
    </font>
    <font>
      <b/>
      <sz val="10"/>
      <color theme="0"/>
      <name val="Lucida Sans"/>
      <family val="2"/>
    </font>
    <font>
      <sz val="10"/>
      <color theme="0"/>
      <name val="Lucida Sans"/>
      <family val="2"/>
    </font>
    <font>
      <sz val="11"/>
      <color theme="1"/>
      <name val="Arial"/>
      <family val="2"/>
    </font>
    <font>
      <sz val="10"/>
      <color theme="1"/>
      <name val="Lucida Sans"/>
      <family val="2"/>
    </font>
    <font>
      <b/>
      <sz val="10"/>
      <color theme="1"/>
      <name val="Lucida Sans"/>
      <family val="2"/>
    </font>
    <font>
      <sz val="12"/>
      <name val="Arial"/>
    </font>
    <font>
      <b/>
      <sz val="10"/>
      <name val="Lucida Sans"/>
      <family val="2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E6E6E6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E6E6E6"/>
        <bgColor theme="0" tint="-4.9989318521683403E-2"/>
      </patternFill>
    </fill>
    <fill>
      <patternFill patternType="solid">
        <fgColor theme="0" tint="-0.14999847407452621"/>
        <bgColor theme="0" tint="-4.9989318521683403E-2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6"/>
        <bgColor indexed="64"/>
      </patternFill>
    </fill>
    <fill>
      <patternFill patternType="solid">
        <fgColor theme="8"/>
        <bgColor theme="0" tint="-4.9989318521683403E-2"/>
      </patternFill>
    </fill>
    <fill>
      <patternFill patternType="solid">
        <fgColor theme="8" tint="0.59999389629810485"/>
        <bgColor theme="0" tint="-4.9989318521683403E-2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theme="0" tint="-4.9989318521683403E-2"/>
      </patternFill>
    </fill>
    <fill>
      <patternFill patternType="solid">
        <fgColor rgb="FFE6E6E6"/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0"/>
      </patternFill>
    </fill>
    <fill>
      <patternFill patternType="solid">
        <fgColor rgb="FFF2F2F2"/>
        <bgColor theme="0" tint="-4.9989318521683403E-2"/>
      </patternFill>
    </fill>
    <fill>
      <patternFill patternType="solid">
        <fgColor rgb="FFE6E6E6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577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0" fontId="12" fillId="0" borderId="0" xfId="0" applyFont="1"/>
    <xf numFmtId="0" fontId="0" fillId="2" borderId="0" xfId="0" applyFill="1"/>
    <xf numFmtId="0" fontId="9" fillId="2" borderId="0" xfId="0" applyFont="1" applyFill="1"/>
    <xf numFmtId="0" fontId="0" fillId="3" borderId="0" xfId="0" applyFill="1"/>
    <xf numFmtId="0" fontId="9" fillId="2" borderId="0" xfId="0" applyFont="1" applyFill="1" applyAlignment="1">
      <alignment horizontal="center"/>
    </xf>
    <xf numFmtId="0" fontId="6" fillId="4" borderId="0" xfId="3" applyFill="1"/>
    <xf numFmtId="0" fontId="6" fillId="2" borderId="0" xfId="3" applyFill="1"/>
    <xf numFmtId="0" fontId="6" fillId="0" borderId="0" xfId="3"/>
    <xf numFmtId="0" fontId="6" fillId="2" borderId="0" xfId="3" applyFill="1" applyAlignment="1">
      <alignment textRotation="90"/>
    </xf>
    <xf numFmtId="0" fontId="17" fillId="4" borderId="0" xfId="3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17" fillId="4" borderId="0" xfId="0" applyFont="1" applyFill="1"/>
    <xf numFmtId="9" fontId="17" fillId="0" borderId="0" xfId="4" applyFont="1"/>
    <xf numFmtId="165" fontId="6" fillId="2" borderId="0" xfId="4" applyNumberFormat="1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2" fillId="3" borderId="0" xfId="0" applyFont="1" applyFill="1"/>
    <xf numFmtId="9" fontId="24" fillId="0" borderId="0" xfId="4" applyFont="1"/>
    <xf numFmtId="0" fontId="6" fillId="4" borderId="0" xfId="0" applyFont="1" applyFill="1"/>
    <xf numFmtId="0" fontId="15" fillId="3" borderId="0" xfId="0" applyFont="1" applyFill="1"/>
    <xf numFmtId="0" fontId="25" fillId="3" borderId="0" xfId="0" applyFont="1" applyFill="1"/>
    <xf numFmtId="0" fontId="15" fillId="4" borderId="0" xfId="0" applyFont="1" applyFill="1"/>
    <xf numFmtId="0" fontId="27" fillId="4" borderId="0" xfId="0" applyFont="1" applyFill="1"/>
    <xf numFmtId="9" fontId="6" fillId="4" borderId="0" xfId="0" applyNumberFormat="1" applyFont="1" applyFill="1"/>
    <xf numFmtId="0" fontId="28" fillId="4" borderId="0" xfId="3" applyFont="1" applyFill="1"/>
    <xf numFmtId="0" fontId="15" fillId="0" borderId="1" xfId="0" applyFont="1" applyBorder="1" applyAlignment="1">
      <alignment vertical="center"/>
    </xf>
    <xf numFmtId="3" fontId="15" fillId="0" borderId="1" xfId="0" applyNumberFormat="1" applyFont="1" applyBorder="1" applyAlignment="1">
      <alignment horizontal="center" vertical="center"/>
    </xf>
    <xf numFmtId="0" fontId="0" fillId="6" borderId="0" xfId="0" applyFill="1"/>
    <xf numFmtId="0" fontId="21" fillId="6" borderId="0" xfId="0" applyFont="1" applyFill="1" applyAlignment="1">
      <alignment vertical="center" wrapText="1"/>
    </xf>
    <xf numFmtId="0" fontId="6" fillId="4" borderId="0" xfId="0" applyFont="1" applyFill="1" applyAlignment="1">
      <alignment wrapText="1"/>
    </xf>
    <xf numFmtId="0" fontId="20" fillId="6" borderId="0" xfId="0" applyFont="1" applyFill="1" applyAlignment="1">
      <alignment vertical="center" wrapText="1"/>
    </xf>
    <xf numFmtId="0" fontId="11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15" fillId="7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33" fillId="3" borderId="0" xfId="0" applyFont="1" applyFill="1" applyAlignment="1">
      <alignment wrapText="1"/>
    </xf>
    <xf numFmtId="0" fontId="31" fillId="6" borderId="0" xfId="0" applyFont="1" applyFill="1" applyAlignment="1">
      <alignment vertical="center" wrapText="1"/>
    </xf>
    <xf numFmtId="0" fontId="0" fillId="8" borderId="0" xfId="0" applyFill="1"/>
    <xf numFmtId="0" fontId="34" fillId="6" borderId="0" xfId="0" applyFont="1" applyFill="1" applyAlignment="1">
      <alignment horizontal="center" wrapText="1"/>
    </xf>
    <xf numFmtId="0" fontId="0" fillId="9" borderId="0" xfId="0" applyFill="1"/>
    <xf numFmtId="0" fontId="22" fillId="9" borderId="0" xfId="0" applyFont="1" applyFill="1"/>
    <xf numFmtId="9" fontId="22" fillId="9" borderId="0" xfId="4" applyFont="1" applyFill="1" applyBorder="1"/>
    <xf numFmtId="0" fontId="21" fillId="9" borderId="0" xfId="0" applyFont="1" applyFill="1" applyAlignment="1">
      <alignment horizontal="center"/>
    </xf>
    <xf numFmtId="0" fontId="12" fillId="9" borderId="1" xfId="0" applyFont="1" applyFill="1" applyBorder="1" applyAlignment="1">
      <alignment vertical="center"/>
    </xf>
    <xf numFmtId="3" fontId="12" fillId="9" borderId="1" xfId="0" applyNumberFormat="1" applyFont="1" applyFill="1" applyBorder="1" applyAlignment="1">
      <alignment horizontal="center" vertical="center"/>
    </xf>
    <xf numFmtId="3" fontId="12" fillId="9" borderId="1" xfId="4" applyNumberFormat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vertical="center"/>
    </xf>
    <xf numFmtId="3" fontId="12" fillId="10" borderId="1" xfId="0" applyNumberFormat="1" applyFont="1" applyFill="1" applyBorder="1" applyAlignment="1">
      <alignment horizontal="center" vertical="center"/>
    </xf>
    <xf numFmtId="3" fontId="12" fillId="10" borderId="1" xfId="4" applyNumberFormat="1" applyFont="1" applyFill="1" applyBorder="1" applyAlignment="1">
      <alignment horizontal="center" vertical="center"/>
    </xf>
    <xf numFmtId="0" fontId="21" fillId="9" borderId="0" xfId="0" applyFont="1" applyFill="1"/>
    <xf numFmtId="9" fontId="37" fillId="9" borderId="0" xfId="4" applyFont="1" applyFill="1" applyBorder="1"/>
    <xf numFmtId="0" fontId="39" fillId="9" borderId="0" xfId="0" applyFont="1" applyFill="1" applyAlignment="1">
      <alignment horizontal="center"/>
    </xf>
    <xf numFmtId="0" fontId="36" fillId="9" borderId="0" xfId="0" applyFont="1" applyFill="1" applyAlignment="1">
      <alignment vertical="center" wrapText="1"/>
    </xf>
    <xf numFmtId="0" fontId="6" fillId="9" borderId="0" xfId="0" applyFont="1" applyFill="1"/>
    <xf numFmtId="165" fontId="12" fillId="9" borderId="1" xfId="4" applyNumberFormat="1" applyFont="1" applyFill="1" applyBorder="1" applyAlignment="1">
      <alignment horizontal="center" vertical="center"/>
    </xf>
    <xf numFmtId="165" fontId="12" fillId="10" borderId="1" xfId="4" applyNumberFormat="1" applyFont="1" applyFill="1" applyBorder="1" applyAlignment="1">
      <alignment horizontal="center" vertical="center"/>
    </xf>
    <xf numFmtId="0" fontId="29" fillId="6" borderId="0" xfId="0" applyFont="1" applyFill="1" applyAlignment="1">
      <alignment vertical="top" wrapText="1"/>
    </xf>
    <xf numFmtId="0" fontId="29" fillId="6" borderId="0" xfId="0" applyFont="1" applyFill="1" applyAlignment="1">
      <alignment vertical="top"/>
    </xf>
    <xf numFmtId="0" fontId="40" fillId="6" borderId="0" xfId="0" applyFont="1" applyFill="1" applyAlignment="1">
      <alignment wrapText="1"/>
    </xf>
    <xf numFmtId="0" fontId="6" fillId="6" borderId="0" xfId="0" applyFont="1" applyFill="1"/>
    <xf numFmtId="0" fontId="42" fillId="6" borderId="0" xfId="0" applyFont="1" applyFill="1" applyAlignment="1">
      <alignment vertical="center" wrapText="1"/>
    </xf>
    <xf numFmtId="165" fontId="42" fillId="6" borderId="0" xfId="4" applyNumberFormat="1" applyFont="1" applyFill="1" applyBorder="1" applyAlignment="1">
      <alignment vertical="center" wrapText="1"/>
    </xf>
    <xf numFmtId="165" fontId="6" fillId="6" borderId="0" xfId="4" applyNumberFormat="1" applyFont="1" applyFill="1" applyBorder="1"/>
    <xf numFmtId="0" fontId="43" fillId="6" borderId="0" xfId="0" applyFont="1" applyFill="1" applyAlignment="1">
      <alignment vertical="top"/>
    </xf>
    <xf numFmtId="165" fontId="43" fillId="6" borderId="0" xfId="4" applyNumberFormat="1" applyFont="1" applyFill="1" applyBorder="1" applyAlignment="1">
      <alignment vertical="top"/>
    </xf>
    <xf numFmtId="3" fontId="6" fillId="4" borderId="0" xfId="3" applyNumberFormat="1" applyFill="1"/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17" fillId="0" borderId="0" xfId="0" applyFont="1"/>
    <xf numFmtId="9" fontId="17" fillId="0" borderId="0" xfId="4" applyFont="1" applyFill="1" applyBorder="1"/>
    <xf numFmtId="0" fontId="6" fillId="0" borderId="0" xfId="0" applyFont="1"/>
    <xf numFmtId="9" fontId="6" fillId="9" borderId="0" xfId="4" applyFont="1" applyFill="1" applyBorder="1"/>
    <xf numFmtId="9" fontId="44" fillId="0" borderId="0" xfId="4" applyFont="1" applyFill="1" applyBorder="1" applyAlignment="1"/>
    <xf numFmtId="9" fontId="31" fillId="6" borderId="0" xfId="4" applyFont="1" applyFill="1" applyBorder="1" applyAlignment="1">
      <alignment vertical="top"/>
    </xf>
    <xf numFmtId="0" fontId="46" fillId="6" borderId="0" xfId="0" applyFont="1" applyFill="1" applyAlignment="1">
      <alignment horizontal="center" wrapText="1"/>
    </xf>
    <xf numFmtId="0" fontId="31" fillId="6" borderId="0" xfId="0" applyFont="1" applyFill="1" applyAlignment="1">
      <alignment horizontal="center" wrapText="1"/>
    </xf>
    <xf numFmtId="0" fontId="31" fillId="6" borderId="0" xfId="0" applyFont="1" applyFill="1" applyAlignment="1">
      <alignment vertical="center"/>
    </xf>
    <xf numFmtId="0" fontId="6" fillId="13" borderId="0" xfId="3" applyFill="1"/>
    <xf numFmtId="0" fontId="6" fillId="13" borderId="0" xfId="3" applyFill="1" applyAlignment="1">
      <alignment horizontal="center"/>
    </xf>
    <xf numFmtId="0" fontId="48" fillId="13" borderId="0" xfId="3" applyFont="1" applyFill="1" applyAlignment="1">
      <alignment horizontal="center"/>
    </xf>
    <xf numFmtId="0" fontId="12" fillId="9" borderId="1" xfId="3" applyFont="1" applyFill="1" applyBorder="1" applyAlignment="1">
      <alignment horizontal="center" vertical="center"/>
    </xf>
    <xf numFmtId="0" fontId="6" fillId="15" borderId="1" xfId="3" applyFill="1" applyBorder="1" applyAlignment="1">
      <alignment horizontal="center"/>
    </xf>
    <xf numFmtId="0" fontId="6" fillId="13" borderId="1" xfId="3" applyFill="1" applyBorder="1" applyAlignment="1">
      <alignment horizontal="center"/>
    </xf>
    <xf numFmtId="0" fontId="12" fillId="11" borderId="1" xfId="3" applyFont="1" applyFill="1" applyBorder="1" applyAlignment="1">
      <alignment horizontal="center" vertical="center"/>
    </xf>
    <xf numFmtId="0" fontId="6" fillId="16" borderId="1" xfId="3" applyFill="1" applyBorder="1" applyAlignment="1">
      <alignment horizontal="center"/>
    </xf>
    <xf numFmtId="0" fontId="6" fillId="5" borderId="1" xfId="3" applyFill="1" applyBorder="1" applyAlignment="1">
      <alignment horizontal="center"/>
    </xf>
    <xf numFmtId="0" fontId="8" fillId="13" borderId="5" xfId="3" applyFont="1" applyFill="1" applyBorder="1" applyAlignment="1">
      <alignment horizontal="center"/>
    </xf>
    <xf numFmtId="0" fontId="7" fillId="13" borderId="0" xfId="3" applyFont="1" applyFill="1" applyAlignment="1">
      <alignment horizontal="center"/>
    </xf>
    <xf numFmtId="0" fontId="39" fillId="9" borderId="0" xfId="3" applyFont="1" applyFill="1"/>
    <xf numFmtId="0" fontId="6" fillId="0" borderId="0" xfId="3" applyAlignment="1">
      <alignment horizontal="center"/>
    </xf>
    <xf numFmtId="165" fontId="6" fillId="4" borderId="0" xfId="4" applyNumberFormat="1" applyFont="1" applyFill="1"/>
    <xf numFmtId="0" fontId="34" fillId="13" borderId="0" xfId="3" applyFont="1" applyFill="1" applyAlignment="1">
      <alignment horizontal="center" wrapText="1"/>
    </xf>
    <xf numFmtId="0" fontId="6" fillId="13" borderId="4" xfId="3" applyFill="1" applyBorder="1" applyAlignment="1">
      <alignment horizontal="center"/>
    </xf>
    <xf numFmtId="0" fontId="6" fillId="16" borderId="3" xfId="3" applyFill="1" applyBorder="1" applyAlignment="1">
      <alignment horizontal="center"/>
    </xf>
    <xf numFmtId="0" fontId="6" fillId="16" borderId="2" xfId="3" applyFill="1" applyBorder="1" applyAlignment="1">
      <alignment horizontal="center"/>
    </xf>
    <xf numFmtId="0" fontId="17" fillId="4" borderId="0" xfId="3" applyFont="1" applyFill="1" applyAlignment="1">
      <alignment horizontal="center"/>
    </xf>
    <xf numFmtId="165" fontId="17" fillId="4" borderId="0" xfId="4" applyNumberFormat="1" applyFont="1" applyFill="1" applyAlignment="1">
      <alignment horizontal="center"/>
    </xf>
    <xf numFmtId="0" fontId="39" fillId="9" borderId="0" xfId="0" applyFont="1" applyFill="1"/>
    <xf numFmtId="3" fontId="17" fillId="4" borderId="0" xfId="0" applyNumberFormat="1" applyFont="1" applyFill="1"/>
    <xf numFmtId="165" fontId="6" fillId="13" borderId="1" xfId="4" applyNumberFormat="1" applyFill="1" applyBorder="1" applyAlignment="1">
      <alignment horizontal="center"/>
    </xf>
    <xf numFmtId="165" fontId="6" fillId="5" borderId="1" xfId="4" applyNumberFormat="1" applyFill="1" applyBorder="1" applyAlignment="1">
      <alignment horizontal="center"/>
    </xf>
    <xf numFmtId="165" fontId="15" fillId="0" borderId="1" xfId="4" applyNumberFormat="1" applyFont="1" applyFill="1" applyBorder="1" applyAlignment="1">
      <alignment horizontal="center" vertical="center"/>
    </xf>
    <xf numFmtId="165" fontId="15" fillId="7" borderId="1" xfId="4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 wrapText="1"/>
    </xf>
    <xf numFmtId="165" fontId="0" fillId="0" borderId="2" xfId="4" applyNumberFormat="1" applyFont="1" applyBorder="1" applyAlignment="1">
      <alignment horizontal="center"/>
    </xf>
    <xf numFmtId="165" fontId="0" fillId="7" borderId="1" xfId="4" applyNumberFormat="1" applyFont="1" applyFill="1" applyBorder="1" applyAlignment="1">
      <alignment horizontal="center"/>
    </xf>
    <xf numFmtId="0" fontId="28" fillId="6" borderId="0" xfId="0" applyFont="1" applyFill="1"/>
    <xf numFmtId="0" fontId="28" fillId="9" borderId="0" xfId="0" applyFont="1" applyFill="1"/>
    <xf numFmtId="9" fontId="28" fillId="9" borderId="0" xfId="4" applyFont="1" applyFill="1" applyBorder="1"/>
    <xf numFmtId="0" fontId="28" fillId="0" borderId="0" xfId="0" applyFont="1"/>
    <xf numFmtId="0" fontId="28" fillId="3" borderId="0" xfId="0" applyFont="1" applyFill="1"/>
    <xf numFmtId="0" fontId="51" fillId="6" borderId="0" xfId="0" applyFont="1" applyFill="1" applyAlignment="1">
      <alignment vertical="top"/>
    </xf>
    <xf numFmtId="0" fontId="28" fillId="4" borderId="0" xfId="0" applyFont="1" applyFill="1"/>
    <xf numFmtId="0" fontId="52" fillId="6" borderId="0" xfId="0" applyFont="1" applyFill="1" applyAlignment="1">
      <alignment vertical="center" wrapText="1"/>
    </xf>
    <xf numFmtId="0" fontId="53" fillId="6" borderId="0" xfId="0" applyFont="1" applyFill="1" applyAlignment="1">
      <alignment vertical="center" wrapText="1"/>
    </xf>
    <xf numFmtId="165" fontId="53" fillId="6" borderId="0" xfId="4" applyNumberFormat="1" applyFont="1" applyFill="1" applyBorder="1" applyAlignment="1">
      <alignment vertical="center" wrapText="1"/>
    </xf>
    <xf numFmtId="165" fontId="28" fillId="6" borderId="0" xfId="4" applyNumberFormat="1" applyFont="1" applyFill="1" applyBorder="1"/>
    <xf numFmtId="165" fontId="51" fillId="6" borderId="0" xfId="4" applyNumberFormat="1" applyFont="1" applyFill="1" applyBorder="1" applyAlignment="1">
      <alignment vertical="top"/>
    </xf>
    <xf numFmtId="0" fontId="54" fillId="6" borderId="0" xfId="0" applyFont="1" applyFill="1"/>
    <xf numFmtId="0" fontId="12" fillId="6" borderId="0" xfId="0" applyFont="1" applyFill="1"/>
    <xf numFmtId="0" fontId="55" fillId="6" borderId="0" xfId="0" applyFont="1" applyFill="1" applyAlignment="1">
      <alignment vertical="center" wrapText="1"/>
    </xf>
    <xf numFmtId="9" fontId="57" fillId="9" borderId="0" xfId="4" applyFont="1" applyFill="1" applyBorder="1"/>
    <xf numFmtId="0" fontId="58" fillId="6" borderId="0" xfId="0" applyFont="1" applyFill="1" applyAlignment="1">
      <alignment vertical="center" wrapText="1"/>
    </xf>
    <xf numFmtId="0" fontId="59" fillId="6" borderId="0" xfId="0" applyFont="1" applyFill="1"/>
    <xf numFmtId="0" fontId="57" fillId="0" borderId="0" xfId="3" applyFont="1"/>
    <xf numFmtId="0" fontId="6" fillId="13" borderId="0" xfId="3" applyFill="1" applyAlignment="1">
      <alignment horizontal="left"/>
    </xf>
    <xf numFmtId="0" fontId="17" fillId="0" borderId="0" xfId="3" applyFont="1"/>
    <xf numFmtId="9" fontId="17" fillId="4" borderId="0" xfId="4" applyFont="1" applyFill="1" applyBorder="1"/>
    <xf numFmtId="0" fontId="57" fillId="13" borderId="0" xfId="3" applyFont="1" applyFill="1"/>
    <xf numFmtId="3" fontId="60" fillId="0" borderId="9" xfId="0" applyNumberFormat="1" applyFont="1" applyBorder="1" applyAlignment="1">
      <alignment horizontal="center" vertical="center" wrapText="1"/>
    </xf>
    <xf numFmtId="0" fontId="61" fillId="0" borderId="0" xfId="3" applyFont="1"/>
    <xf numFmtId="0" fontId="37" fillId="9" borderId="0" xfId="0" applyFont="1" applyFill="1"/>
    <xf numFmtId="0" fontId="62" fillId="6" borderId="0" xfId="0" applyFont="1" applyFill="1" applyAlignment="1">
      <alignment vertical="center" wrapText="1"/>
    </xf>
    <xf numFmtId="0" fontId="63" fillId="0" borderId="0" xfId="0" applyFont="1"/>
    <xf numFmtId="0" fontId="28" fillId="0" borderId="0" xfId="3" applyFont="1"/>
    <xf numFmtId="0" fontId="64" fillId="0" borderId="0" xfId="3" applyFont="1"/>
    <xf numFmtId="0" fontId="65" fillId="0" borderId="8" xfId="0" applyFont="1" applyBorder="1" applyAlignment="1">
      <alignment vertical="center" wrapText="1"/>
    </xf>
    <xf numFmtId="0" fontId="17" fillId="3" borderId="0" xfId="0" applyFont="1" applyFill="1"/>
    <xf numFmtId="9" fontId="17" fillId="0" borderId="0" xfId="4" applyFont="1" applyFill="1"/>
    <xf numFmtId="0" fontId="19" fillId="0" borderId="0" xfId="0" applyFont="1"/>
    <xf numFmtId="0" fontId="19" fillId="0" borderId="0" xfId="0" applyFont="1" applyAlignment="1">
      <alignment wrapText="1"/>
    </xf>
    <xf numFmtId="0" fontId="0" fillId="17" borderId="0" xfId="0" applyFill="1"/>
    <xf numFmtId="0" fontId="8" fillId="18" borderId="1" xfId="0" applyFont="1" applyFill="1" applyBorder="1" applyAlignment="1">
      <alignment horizontal="center" vertical="center"/>
    </xf>
    <xf numFmtId="0" fontId="0" fillId="18" borderId="0" xfId="0" applyFill="1"/>
    <xf numFmtId="0" fontId="22" fillId="18" borderId="0" xfId="0" applyFont="1" applyFill="1"/>
    <xf numFmtId="0" fontId="38" fillId="18" borderId="0" xfId="0" applyFont="1" applyFill="1"/>
    <xf numFmtId="0" fontId="23" fillId="18" borderId="0" xfId="0" applyFont="1" applyFill="1"/>
    <xf numFmtId="0" fontId="24" fillId="18" borderId="0" xfId="0" applyFont="1" applyFill="1"/>
    <xf numFmtId="0" fontId="8" fillId="19" borderId="1" xfId="0" applyFont="1" applyFill="1" applyBorder="1" applyAlignment="1">
      <alignment vertical="center" wrapText="1"/>
    </xf>
    <xf numFmtId="3" fontId="8" fillId="19" borderId="1" xfId="0" applyNumberFormat="1" applyFont="1" applyFill="1" applyBorder="1" applyAlignment="1">
      <alignment horizontal="center" vertical="center"/>
    </xf>
    <xf numFmtId="0" fontId="8" fillId="19" borderId="1" xfId="0" applyFont="1" applyFill="1" applyBorder="1" applyAlignment="1">
      <alignment vertical="center"/>
    </xf>
    <xf numFmtId="3" fontId="8" fillId="18" borderId="1" xfId="0" applyNumberFormat="1" applyFont="1" applyFill="1" applyBorder="1" applyAlignment="1">
      <alignment horizontal="center" vertical="center"/>
    </xf>
    <xf numFmtId="165" fontId="8" fillId="18" borderId="1" xfId="4" applyNumberFormat="1" applyFont="1" applyFill="1" applyBorder="1" applyAlignment="1">
      <alignment horizontal="center" vertical="center"/>
    </xf>
    <xf numFmtId="0" fontId="48" fillId="18" borderId="1" xfId="0" applyFont="1" applyFill="1" applyBorder="1" applyAlignment="1">
      <alignment horizontal="center" vertical="center"/>
    </xf>
    <xf numFmtId="3" fontId="48" fillId="18" borderId="1" xfId="0" applyNumberFormat="1" applyFont="1" applyFill="1" applyBorder="1" applyAlignment="1">
      <alignment horizontal="center" vertical="center"/>
    </xf>
    <xf numFmtId="165" fontId="48" fillId="18" borderId="1" xfId="4" applyNumberFormat="1" applyFont="1" applyFill="1" applyBorder="1" applyAlignment="1">
      <alignment horizontal="center" vertical="center"/>
    </xf>
    <xf numFmtId="0" fontId="0" fillId="20" borderId="0" xfId="0" applyFill="1"/>
    <xf numFmtId="0" fontId="20" fillId="20" borderId="0" xfId="0" applyFont="1" applyFill="1" applyAlignment="1">
      <alignment wrapText="1"/>
    </xf>
    <xf numFmtId="0" fontId="20" fillId="20" borderId="0" xfId="0" applyFont="1" applyFill="1"/>
    <xf numFmtId="0" fontId="21" fillId="20" borderId="0" xfId="0" applyFont="1" applyFill="1" applyAlignment="1">
      <alignment vertical="center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1" xfId="0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3" fillId="21" borderId="1" xfId="0" applyFont="1" applyFill="1" applyBorder="1" applyAlignment="1">
      <alignment vertical="center"/>
    </xf>
    <xf numFmtId="3" fontId="13" fillId="21" borderId="1" xfId="0" applyNumberFormat="1" applyFont="1" applyFill="1" applyBorder="1" applyAlignment="1">
      <alignment horizontal="center" vertical="center"/>
    </xf>
    <xf numFmtId="3" fontId="7" fillId="20" borderId="1" xfId="0" applyNumberFormat="1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 wrapText="1"/>
    </xf>
    <xf numFmtId="3" fontId="8" fillId="20" borderId="1" xfId="0" applyNumberFormat="1" applyFont="1" applyFill="1" applyBorder="1" applyAlignment="1">
      <alignment horizontal="center" vertical="center" wrapText="1"/>
    </xf>
    <xf numFmtId="165" fontId="13" fillId="21" borderId="1" xfId="4" applyNumberFormat="1" applyFont="1" applyFill="1" applyBorder="1" applyAlignment="1">
      <alignment horizontal="center" vertical="center"/>
    </xf>
    <xf numFmtId="165" fontId="7" fillId="20" borderId="1" xfId="4" applyNumberFormat="1" applyFont="1" applyFill="1" applyBorder="1" applyAlignment="1">
      <alignment horizontal="center" vertical="center"/>
    </xf>
    <xf numFmtId="165" fontId="8" fillId="20" borderId="1" xfId="4" applyNumberFormat="1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vertical="center" wrapText="1"/>
    </xf>
    <xf numFmtId="9" fontId="38" fillId="18" borderId="0" xfId="4" applyFont="1" applyFill="1" applyBorder="1"/>
    <xf numFmtId="0" fontId="11" fillId="20" borderId="1" xfId="0" applyFont="1" applyFill="1" applyBorder="1" applyAlignment="1">
      <alignment horizontal="center" vertical="center"/>
    </xf>
    <xf numFmtId="0" fontId="48" fillId="20" borderId="1" xfId="0" applyFont="1" applyFill="1" applyBorder="1" applyAlignment="1">
      <alignment horizontal="center" vertical="center"/>
    </xf>
    <xf numFmtId="3" fontId="48" fillId="20" borderId="1" xfId="0" applyNumberFormat="1" applyFont="1" applyFill="1" applyBorder="1" applyAlignment="1">
      <alignment horizontal="center" vertical="center"/>
    </xf>
    <xf numFmtId="9" fontId="48" fillId="20" borderId="1" xfId="4" applyFont="1" applyFill="1" applyBorder="1" applyAlignment="1">
      <alignment horizontal="center" vertical="center"/>
    </xf>
    <xf numFmtId="0" fontId="35" fillId="19" borderId="1" xfId="0" applyFont="1" applyFill="1" applyBorder="1" applyAlignment="1">
      <alignment vertical="center" wrapText="1"/>
    </xf>
    <xf numFmtId="3" fontId="35" fillId="19" borderId="1" xfId="0" applyNumberFormat="1" applyFont="1" applyFill="1" applyBorder="1" applyAlignment="1">
      <alignment horizontal="center" vertical="center"/>
    </xf>
    <xf numFmtId="165" fontId="35" fillId="19" borderId="1" xfId="4" applyNumberFormat="1" applyFont="1" applyFill="1" applyBorder="1" applyAlignment="1">
      <alignment horizontal="center" vertical="center"/>
    </xf>
    <xf numFmtId="0" fontId="35" fillId="19" borderId="1" xfId="0" applyFont="1" applyFill="1" applyBorder="1" applyAlignment="1">
      <alignment vertical="center"/>
    </xf>
    <xf numFmtId="0" fontId="6" fillId="20" borderId="0" xfId="3" applyFill="1"/>
    <xf numFmtId="0" fontId="6" fillId="20" borderId="0" xfId="3" applyFill="1" applyAlignment="1">
      <alignment horizontal="center"/>
    </xf>
    <xf numFmtId="0" fontId="69" fillId="18" borderId="1" xfId="3" applyFont="1" applyFill="1" applyBorder="1" applyAlignment="1">
      <alignment horizontal="center" vertical="center"/>
    </xf>
    <xf numFmtId="3" fontId="69" fillId="18" borderId="1" xfId="3" applyNumberFormat="1" applyFont="1" applyFill="1" applyBorder="1" applyAlignment="1">
      <alignment horizontal="center" vertical="center"/>
    </xf>
    <xf numFmtId="9" fontId="69" fillId="18" borderId="1" xfId="4" applyFont="1" applyFill="1" applyBorder="1" applyAlignment="1">
      <alignment horizontal="center" vertical="center"/>
    </xf>
    <xf numFmtId="0" fontId="35" fillId="22" borderId="1" xfId="3" applyFont="1" applyFill="1" applyBorder="1" applyAlignment="1">
      <alignment horizontal="center" vertical="center" wrapText="1"/>
    </xf>
    <xf numFmtId="3" fontId="35" fillId="22" borderId="1" xfId="3" applyNumberFormat="1" applyFont="1" applyFill="1" applyBorder="1" applyAlignment="1">
      <alignment horizontal="center" vertical="center" wrapText="1"/>
    </xf>
    <xf numFmtId="165" fontId="35" fillId="22" borderId="1" xfId="4" applyNumberFormat="1" applyFont="1" applyFill="1" applyBorder="1" applyAlignment="1">
      <alignment horizontal="center" vertical="center" wrapText="1"/>
    </xf>
    <xf numFmtId="0" fontId="39" fillId="18" borderId="0" xfId="3" applyFont="1" applyFill="1" applyAlignment="1">
      <alignment vertical="center"/>
    </xf>
    <xf numFmtId="1" fontId="35" fillId="18" borderId="1" xfId="3" applyNumberFormat="1" applyFont="1" applyFill="1" applyBorder="1" applyAlignment="1">
      <alignment horizontal="center" vertical="center" wrapText="1"/>
    </xf>
    <xf numFmtId="9" fontId="70" fillId="9" borderId="0" xfId="4" applyFont="1" applyFill="1" applyBorder="1"/>
    <xf numFmtId="0" fontId="7" fillId="20" borderId="1" xfId="3" applyFont="1" applyFill="1" applyBorder="1" applyAlignment="1">
      <alignment horizontal="center" vertical="center"/>
    </xf>
    <xf numFmtId="0" fontId="11" fillId="20" borderId="1" xfId="3" applyFont="1" applyFill="1" applyBorder="1" applyAlignment="1">
      <alignment horizontal="center" vertical="center"/>
    </xf>
    <xf numFmtId="0" fontId="6" fillId="7" borderId="1" xfId="3" applyFill="1" applyBorder="1" applyAlignment="1">
      <alignment horizontal="center"/>
    </xf>
    <xf numFmtId="0" fontId="6" fillId="23" borderId="1" xfId="3" applyFill="1" applyBorder="1" applyAlignment="1">
      <alignment horizontal="center"/>
    </xf>
    <xf numFmtId="0" fontId="8" fillId="20" borderId="1" xfId="3" applyFont="1" applyFill="1" applyBorder="1" applyAlignment="1">
      <alignment horizontal="center" vertical="center"/>
    </xf>
    <xf numFmtId="3" fontId="8" fillId="20" borderId="1" xfId="3" applyNumberFormat="1" applyFont="1" applyFill="1" applyBorder="1" applyAlignment="1">
      <alignment horizontal="center" vertical="center"/>
    </xf>
    <xf numFmtId="9" fontId="48" fillId="18" borderId="1" xfId="4" applyFont="1" applyFill="1" applyBorder="1" applyAlignment="1">
      <alignment horizontal="center" vertical="center"/>
    </xf>
    <xf numFmtId="0" fontId="6" fillId="18" borderId="0" xfId="0" applyFont="1" applyFill="1"/>
    <xf numFmtId="9" fontId="6" fillId="18" borderId="0" xfId="4" applyFont="1" applyFill="1" applyBorder="1"/>
    <xf numFmtId="0" fontId="35" fillId="19" borderId="2" xfId="0" applyFont="1" applyFill="1" applyBorder="1" applyAlignment="1">
      <alignment vertical="center" wrapText="1"/>
    </xf>
    <xf numFmtId="3" fontId="35" fillId="19" borderId="2" xfId="0" applyNumberFormat="1" applyFont="1" applyFill="1" applyBorder="1" applyAlignment="1">
      <alignment horizontal="center" vertical="center"/>
    </xf>
    <xf numFmtId="165" fontId="35" fillId="19" borderId="2" xfId="4" applyNumberFormat="1" applyFont="1" applyFill="1" applyBorder="1" applyAlignment="1">
      <alignment horizontal="center" vertical="center"/>
    </xf>
    <xf numFmtId="0" fontId="7" fillId="20" borderId="1" xfId="3" applyFont="1" applyFill="1" applyBorder="1" applyAlignment="1">
      <alignment horizontal="center" vertical="center" textRotation="90" wrapText="1"/>
    </xf>
    <xf numFmtId="0" fontId="12" fillId="24" borderId="1" xfId="3" applyFont="1" applyFill="1" applyBorder="1" applyAlignment="1">
      <alignment horizontal="center" vertical="center"/>
    </xf>
    <xf numFmtId="3" fontId="12" fillId="24" borderId="1" xfId="3" applyNumberFormat="1" applyFont="1" applyFill="1" applyBorder="1" applyAlignment="1">
      <alignment horizontal="center" vertical="center"/>
    </xf>
    <xf numFmtId="3" fontId="8" fillId="24" borderId="1" xfId="3" applyNumberFormat="1" applyFont="1" applyFill="1" applyBorder="1" applyAlignment="1">
      <alignment horizontal="center" vertical="center"/>
    </xf>
    <xf numFmtId="9" fontId="12" fillId="0" borderId="0" xfId="4" applyFont="1"/>
    <xf numFmtId="0" fontId="47" fillId="9" borderId="0" xfId="0" applyFont="1" applyFill="1" applyAlignment="1">
      <alignment horizontal="center"/>
    </xf>
    <xf numFmtId="1" fontId="35" fillId="19" borderId="1" xfId="0" applyNumberFormat="1" applyFont="1" applyFill="1" applyBorder="1" applyAlignment="1">
      <alignment horizontal="center" vertical="center"/>
    </xf>
    <xf numFmtId="1" fontId="12" fillId="9" borderId="1" xfId="4" applyNumberFormat="1" applyFont="1" applyFill="1" applyBorder="1" applyAlignment="1">
      <alignment horizontal="center" vertical="center"/>
    </xf>
    <xf numFmtId="1" fontId="12" fillId="10" borderId="1" xfId="4" applyNumberFormat="1" applyFont="1" applyFill="1" applyBorder="1" applyAlignment="1">
      <alignment horizontal="center" vertical="center"/>
    </xf>
    <xf numFmtId="1" fontId="35" fillId="19" borderId="1" xfId="4" applyNumberFormat="1" applyFont="1" applyFill="1" applyBorder="1" applyAlignment="1">
      <alignment horizontal="center" vertical="center"/>
    </xf>
    <xf numFmtId="3" fontId="0" fillId="18" borderId="0" xfId="0" applyNumberFormat="1" applyFill="1"/>
    <xf numFmtId="3" fontId="21" fillId="9" borderId="0" xfId="0" applyNumberFormat="1" applyFont="1" applyFill="1"/>
    <xf numFmtId="3" fontId="36" fillId="9" borderId="0" xfId="0" applyNumberFormat="1" applyFont="1" applyFill="1" applyAlignment="1">
      <alignment vertical="center" wrapText="1"/>
    </xf>
    <xf numFmtId="3" fontId="35" fillId="19" borderId="1" xfId="4" applyNumberFormat="1" applyFont="1" applyFill="1" applyBorder="1" applyAlignment="1">
      <alignment horizontal="center" vertical="center"/>
    </xf>
    <xf numFmtId="3" fontId="0" fillId="9" borderId="0" xfId="0" applyNumberFormat="1" applyFill="1"/>
    <xf numFmtId="3" fontId="38" fillId="18" borderId="0" xfId="0" applyNumberFormat="1" applyFont="1" applyFill="1"/>
    <xf numFmtId="3" fontId="6" fillId="0" borderId="0" xfId="3" applyNumberFormat="1"/>
    <xf numFmtId="9" fontId="0" fillId="6" borderId="0" xfId="4" applyFont="1" applyFill="1" applyBorder="1"/>
    <xf numFmtId="0" fontId="71" fillId="18" borderId="0" xfId="0" applyFont="1" applyFill="1"/>
    <xf numFmtId="0" fontId="49" fillId="9" borderId="0" xfId="0" applyFont="1" applyFill="1" applyAlignment="1">
      <alignment horizontal="center"/>
    </xf>
    <xf numFmtId="0" fontId="72" fillId="18" borderId="0" xfId="0" applyFont="1" applyFill="1"/>
    <xf numFmtId="0" fontId="71" fillId="0" borderId="0" xfId="3" applyFont="1"/>
    <xf numFmtId="9" fontId="35" fillId="19" borderId="1" xfId="4" applyFont="1" applyFill="1" applyBorder="1" applyAlignment="1">
      <alignment horizontal="center" vertical="center"/>
    </xf>
    <xf numFmtId="9" fontId="12" fillId="9" borderId="1" xfId="4" applyFont="1" applyFill="1" applyBorder="1" applyAlignment="1">
      <alignment horizontal="center" vertical="center"/>
    </xf>
    <xf numFmtId="9" fontId="12" fillId="10" borderId="1" xfId="4" applyFont="1" applyFill="1" applyBorder="1" applyAlignment="1">
      <alignment horizontal="center" vertical="center"/>
    </xf>
    <xf numFmtId="9" fontId="8" fillId="18" borderId="1" xfId="4" applyFont="1" applyFill="1" applyBorder="1" applyAlignment="1">
      <alignment horizontal="center" vertical="center"/>
    </xf>
    <xf numFmtId="3" fontId="73" fillId="9" borderId="0" xfId="0" applyNumberFormat="1" applyFont="1" applyFill="1" applyAlignment="1">
      <alignment vertical="center" wrapText="1"/>
    </xf>
    <xf numFmtId="0" fontId="53" fillId="18" borderId="0" xfId="0" applyFont="1" applyFill="1"/>
    <xf numFmtId="0" fontId="56" fillId="9" borderId="0" xfId="0" applyFont="1" applyFill="1"/>
    <xf numFmtId="9" fontId="17" fillId="12" borderId="0" xfId="4" applyFont="1" applyFill="1" applyBorder="1"/>
    <xf numFmtId="9" fontId="44" fillId="12" borderId="0" xfId="4" applyFont="1" applyFill="1" applyBorder="1" applyAlignment="1"/>
    <xf numFmtId="9" fontId="74" fillId="0" borderId="0" xfId="4" applyFont="1" applyFill="1" applyBorder="1"/>
    <xf numFmtId="0" fontId="17" fillId="0" borderId="0" xfId="3" applyFont="1" applyAlignment="1">
      <alignment horizontal="center"/>
    </xf>
    <xf numFmtId="10" fontId="17" fillId="4" borderId="0" xfId="4" applyNumberFormat="1" applyFont="1" applyFill="1" applyBorder="1"/>
    <xf numFmtId="9" fontId="8" fillId="19" borderId="1" xfId="4" applyFont="1" applyFill="1" applyBorder="1" applyAlignment="1">
      <alignment horizontal="center" vertical="center"/>
    </xf>
    <xf numFmtId="165" fontId="45" fillId="6" borderId="0" xfId="4" applyNumberFormat="1" applyFont="1" applyFill="1" applyBorder="1" applyAlignment="1">
      <alignment vertical="center" wrapText="1"/>
    </xf>
    <xf numFmtId="0" fontId="48" fillId="20" borderId="1" xfId="3" applyFont="1" applyFill="1" applyBorder="1" applyAlignment="1">
      <alignment horizontal="center" vertical="center"/>
    </xf>
    <xf numFmtId="0" fontId="54" fillId="24" borderId="1" xfId="3" applyFont="1" applyFill="1" applyBorder="1" applyAlignment="1">
      <alignment horizontal="center" vertical="center"/>
    </xf>
    <xf numFmtId="0" fontId="54" fillId="13" borderId="1" xfId="3" applyFont="1" applyFill="1" applyBorder="1" applyAlignment="1">
      <alignment horizontal="center" vertical="center"/>
    </xf>
    <xf numFmtId="3" fontId="48" fillId="20" borderId="1" xfId="3" applyNumberFormat="1" applyFont="1" applyFill="1" applyBorder="1" applyAlignment="1">
      <alignment horizontal="center" vertical="center"/>
    </xf>
    <xf numFmtId="3" fontId="15" fillId="3" borderId="0" xfId="0" applyNumberFormat="1" applyFont="1" applyFill="1"/>
    <xf numFmtId="9" fontId="75" fillId="9" borderId="0" xfId="4" applyFont="1" applyFill="1" applyBorder="1"/>
    <xf numFmtId="0" fontId="12" fillId="9" borderId="1" xfId="0" applyFont="1" applyFill="1" applyBorder="1" applyAlignment="1">
      <alignment horizontal="center" vertical="center"/>
    </xf>
    <xf numFmtId="0" fontId="8" fillId="19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/>
    </xf>
    <xf numFmtId="3" fontId="13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vertical="center"/>
    </xf>
    <xf numFmtId="3" fontId="15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 wrapText="1"/>
    </xf>
    <xf numFmtId="3" fontId="8" fillId="4" borderId="0" xfId="0" applyNumberFormat="1" applyFont="1" applyFill="1" applyAlignment="1">
      <alignment horizontal="center" vertical="center" wrapText="1"/>
    </xf>
    <xf numFmtId="0" fontId="69" fillId="12" borderId="4" xfId="3" applyFont="1" applyFill="1" applyBorder="1" applyAlignment="1">
      <alignment horizontal="center" vertical="center"/>
    </xf>
    <xf numFmtId="3" fontId="69" fillId="12" borderId="10" xfId="3" applyNumberFormat="1" applyFont="1" applyFill="1" applyBorder="1" applyAlignment="1">
      <alignment horizontal="center" vertical="center"/>
    </xf>
    <xf numFmtId="9" fontId="69" fillId="12" borderId="11" xfId="4" applyFont="1" applyFill="1" applyBorder="1" applyAlignment="1">
      <alignment horizontal="center" vertical="center"/>
    </xf>
    <xf numFmtId="0" fontId="76" fillId="9" borderId="0" xfId="0" applyFont="1" applyFill="1"/>
    <xf numFmtId="3" fontId="0" fillId="3" borderId="0" xfId="0" applyNumberFormat="1" applyFill="1"/>
    <xf numFmtId="9" fontId="0" fillId="3" borderId="0" xfId="4" applyFont="1" applyFill="1"/>
    <xf numFmtId="9" fontId="17" fillId="4" borderId="0" xfId="4" applyFont="1" applyFill="1"/>
    <xf numFmtId="0" fontId="17" fillId="0" borderId="0" xfId="0" applyFont="1" applyAlignment="1">
      <alignment horizontal="center"/>
    </xf>
    <xf numFmtId="9" fontId="17" fillId="9" borderId="0" xfId="4" applyFont="1" applyFill="1" applyBorder="1"/>
    <xf numFmtId="0" fontId="77" fillId="9" borderId="0" xfId="0" applyFont="1" applyFill="1" applyAlignment="1">
      <alignment vertical="center" wrapText="1"/>
    </xf>
    <xf numFmtId="1" fontId="28" fillId="4" borderId="0" xfId="4" applyNumberFormat="1" applyFont="1" applyFill="1" applyBorder="1"/>
    <xf numFmtId="0" fontId="59" fillId="13" borderId="0" xfId="3" applyFont="1" applyFill="1"/>
    <xf numFmtId="0" fontId="6" fillId="11" borderId="1" xfId="3" applyFill="1" applyBorder="1" applyAlignment="1">
      <alignment horizontal="center" vertical="center"/>
    </xf>
    <xf numFmtId="0" fontId="6" fillId="9" borderId="1" xfId="3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/>
    <xf numFmtId="0" fontId="0" fillId="0" borderId="1" xfId="0" applyBorder="1" applyAlignment="1">
      <alignment horizontal="left"/>
    </xf>
    <xf numFmtId="0" fontId="6" fillId="0" borderId="1" xfId="0" applyFont="1" applyBorder="1"/>
    <xf numFmtId="0" fontId="0" fillId="0" borderId="0" xfId="0" pivotButton="1"/>
    <xf numFmtId="0" fontId="50" fillId="6" borderId="0" xfId="0" applyFont="1" applyFill="1" applyAlignment="1">
      <alignment vertical="top"/>
    </xf>
    <xf numFmtId="10" fontId="0" fillId="0" borderId="0" xfId="0" applyNumberFormat="1"/>
    <xf numFmtId="0" fontId="12" fillId="19" borderId="1" xfId="0" applyFont="1" applyFill="1" applyBorder="1" applyAlignment="1">
      <alignment horizontal="center" vertical="center"/>
    </xf>
    <xf numFmtId="166" fontId="12" fillId="9" borderId="1" xfId="0" applyNumberFormat="1" applyFont="1" applyFill="1" applyBorder="1" applyAlignment="1">
      <alignment horizontal="center" vertical="center"/>
    </xf>
    <xf numFmtId="166" fontId="12" fillId="9" borderId="1" xfId="4" applyNumberFormat="1" applyFont="1" applyFill="1" applyBorder="1" applyAlignment="1">
      <alignment horizontal="center" vertical="center"/>
    </xf>
    <xf numFmtId="166" fontId="13" fillId="21" borderId="1" xfId="0" applyNumberFormat="1" applyFont="1" applyFill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166" fontId="15" fillId="7" borderId="1" xfId="0" applyNumberFormat="1" applyFont="1" applyFill="1" applyBorder="1" applyAlignment="1">
      <alignment horizontal="center" vertical="center"/>
    </xf>
    <xf numFmtId="166" fontId="8" fillId="20" borderId="1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0" fontId="0" fillId="29" borderId="0" xfId="0" applyFill="1"/>
    <xf numFmtId="0" fontId="0" fillId="30" borderId="0" xfId="0" applyFill="1"/>
    <xf numFmtId="0" fontId="29" fillId="30" borderId="0" xfId="0" applyFont="1" applyFill="1" applyAlignment="1">
      <alignment vertical="top"/>
    </xf>
    <xf numFmtId="0" fontId="34" fillId="30" borderId="0" xfId="0" applyFont="1" applyFill="1" applyAlignment="1">
      <alignment horizontal="center" wrapText="1"/>
    </xf>
    <xf numFmtId="0" fontId="20" fillId="30" borderId="0" xfId="0" applyFont="1" applyFill="1" applyAlignment="1">
      <alignment vertical="center" wrapText="1"/>
    </xf>
    <xf numFmtId="0" fontId="6" fillId="29" borderId="0" xfId="0" applyFont="1" applyFill="1"/>
    <xf numFmtId="0" fontId="21" fillId="30" borderId="0" xfId="0" applyFont="1" applyFill="1" applyAlignment="1">
      <alignment vertical="center" wrapText="1"/>
    </xf>
    <xf numFmtId="166" fontId="8" fillId="7" borderId="1" xfId="0" applyNumberFormat="1" applyFont="1" applyFill="1" applyBorder="1" applyAlignment="1">
      <alignment horizontal="center" vertical="center" wrapText="1"/>
    </xf>
    <xf numFmtId="3" fontId="8" fillId="7" borderId="1" xfId="0" applyNumberFormat="1" applyFont="1" applyFill="1" applyBorder="1" applyAlignment="1">
      <alignment horizontal="center" vertical="center" wrapText="1"/>
    </xf>
    <xf numFmtId="0" fontId="59" fillId="0" borderId="0" xfId="0" applyFont="1"/>
    <xf numFmtId="0" fontId="6" fillId="30" borderId="0" xfId="0" applyFont="1" applyFill="1"/>
    <xf numFmtId="0" fontId="43" fillId="30" borderId="0" xfId="0" applyFont="1" applyFill="1" applyAlignment="1">
      <alignment vertical="top"/>
    </xf>
    <xf numFmtId="0" fontId="75" fillId="30" borderId="0" xfId="0" applyFont="1" applyFill="1"/>
    <xf numFmtId="0" fontId="8" fillId="12" borderId="0" xfId="0" applyFont="1" applyFill="1" applyAlignment="1">
      <alignment vertical="center"/>
    </xf>
    <xf numFmtId="0" fontId="12" fillId="12" borderId="0" xfId="0" applyFont="1" applyFill="1" applyAlignment="1">
      <alignment vertical="center"/>
    </xf>
    <xf numFmtId="9" fontId="0" fillId="4" borderId="0" xfId="4" applyFont="1" applyFill="1" applyBorder="1"/>
    <xf numFmtId="0" fontId="56" fillId="4" borderId="0" xfId="0" applyFont="1" applyFill="1"/>
    <xf numFmtId="0" fontId="56" fillId="8" borderId="0" xfId="0" applyFont="1" applyFill="1"/>
    <xf numFmtId="9" fontId="56" fillId="4" borderId="0" xfId="4" applyFont="1" applyFill="1" applyBorder="1"/>
    <xf numFmtId="0" fontId="7" fillId="4" borderId="0" xfId="0" applyFont="1" applyFill="1"/>
    <xf numFmtId="165" fontId="12" fillId="31" borderId="1" xfId="4" applyNumberFormat="1" applyFont="1" applyFill="1" applyBorder="1" applyAlignment="1">
      <alignment horizontal="center" vertical="center"/>
    </xf>
    <xf numFmtId="1" fontId="60" fillId="0" borderId="9" xfId="0" applyNumberFormat="1" applyFont="1" applyBorder="1" applyAlignment="1">
      <alignment horizontal="center" vertical="center" wrapText="1"/>
    </xf>
    <xf numFmtId="1" fontId="61" fillId="0" borderId="0" xfId="3" applyNumberFormat="1" applyFont="1"/>
    <xf numFmtId="3" fontId="15" fillId="32" borderId="1" xfId="0" applyNumberFormat="1" applyFont="1" applyFill="1" applyBorder="1" applyAlignment="1">
      <alignment horizontal="center" vertical="center"/>
    </xf>
    <xf numFmtId="0" fontId="6" fillId="21" borderId="0" xfId="0" applyFont="1" applyFill="1"/>
    <xf numFmtId="0" fontId="0" fillId="21" borderId="0" xfId="0" applyFill="1"/>
    <xf numFmtId="0" fontId="0" fillId="25" borderId="0" xfId="0" applyFill="1"/>
    <xf numFmtId="3" fontId="6" fillId="20" borderId="0" xfId="3" applyNumberFormat="1" applyFill="1" applyAlignment="1">
      <alignment horizontal="center"/>
    </xf>
    <xf numFmtId="3" fontId="6" fillId="13" borderId="0" xfId="3" applyNumberFormat="1" applyFill="1" applyAlignment="1">
      <alignment horizontal="center"/>
    </xf>
    <xf numFmtId="3" fontId="48" fillId="13" borderId="0" xfId="3" applyNumberFormat="1" applyFont="1" applyFill="1" applyAlignment="1">
      <alignment horizontal="center"/>
    </xf>
    <xf numFmtId="3" fontId="12" fillId="9" borderId="1" xfId="3" applyNumberFormat="1" applyFont="1" applyFill="1" applyBorder="1" applyAlignment="1">
      <alignment horizontal="center" vertical="center"/>
    </xf>
    <xf numFmtId="3" fontId="12" fillId="11" borderId="1" xfId="3" applyNumberFormat="1" applyFont="1" applyFill="1" applyBorder="1" applyAlignment="1">
      <alignment horizontal="center" vertical="center"/>
    </xf>
    <xf numFmtId="3" fontId="6" fillId="0" borderId="0" xfId="3" applyNumberFormat="1" applyAlignment="1">
      <alignment horizontal="center"/>
    </xf>
    <xf numFmtId="1" fontId="35" fillId="18" borderId="3" xfId="3" applyNumberFormat="1" applyFont="1" applyFill="1" applyBorder="1" applyAlignment="1">
      <alignment horizontal="center" vertical="center" wrapText="1"/>
    </xf>
    <xf numFmtId="0" fontId="12" fillId="24" borderId="1" xfId="3" applyFont="1" applyFill="1" applyBorder="1" applyAlignment="1">
      <alignment horizontal="left" vertical="center"/>
    </xf>
    <xf numFmtId="0" fontId="12" fillId="24" borderId="3" xfId="3" applyFont="1" applyFill="1" applyBorder="1" applyAlignment="1">
      <alignment horizontal="left" vertical="center"/>
    </xf>
    <xf numFmtId="0" fontId="12" fillId="24" borderId="3" xfId="3" applyFont="1" applyFill="1" applyBorder="1" applyAlignment="1">
      <alignment horizontal="center" vertical="center"/>
    </xf>
    <xf numFmtId="3" fontId="12" fillId="24" borderId="3" xfId="3" applyNumberFormat="1" applyFont="1" applyFill="1" applyBorder="1" applyAlignment="1">
      <alignment horizontal="center" vertical="center"/>
    </xf>
    <xf numFmtId="3" fontId="8" fillId="24" borderId="3" xfId="3" applyNumberFormat="1" applyFont="1" applyFill="1" applyBorder="1" applyAlignment="1">
      <alignment horizontal="center" vertical="center"/>
    </xf>
    <xf numFmtId="0" fontId="83" fillId="4" borderId="0" xfId="3" applyFont="1" applyFill="1" applyAlignment="1">
      <alignment horizontal="left"/>
    </xf>
    <xf numFmtId="0" fontId="83" fillId="4" borderId="0" xfId="3" applyFont="1" applyFill="1" applyAlignment="1">
      <alignment horizontal="center" vertical="center"/>
    </xf>
    <xf numFmtId="0" fontId="83" fillId="4" borderId="0" xfId="3" applyFont="1" applyFill="1" applyAlignment="1">
      <alignment horizontal="center" vertical="center" wrapText="1"/>
    </xf>
    <xf numFmtId="0" fontId="84" fillId="4" borderId="0" xfId="3" applyFont="1" applyFill="1"/>
    <xf numFmtId="3" fontId="17" fillId="4" borderId="0" xfId="3" applyNumberFormat="1" applyFont="1" applyFill="1"/>
    <xf numFmtId="0" fontId="84" fillId="4" borderId="0" xfId="3" applyFont="1" applyFill="1" applyAlignment="1">
      <alignment horizontal="left"/>
    </xf>
    <xf numFmtId="0" fontId="84" fillId="4" borderId="0" xfId="3" applyFont="1" applyFill="1" applyAlignment="1">
      <alignment horizontal="center" vertical="center"/>
    </xf>
    <xf numFmtId="0" fontId="84" fillId="4" borderId="0" xfId="3" applyFont="1" applyFill="1" applyAlignment="1">
      <alignment horizontal="center" vertical="center" wrapText="1"/>
    </xf>
    <xf numFmtId="0" fontId="83" fillId="2" borderId="0" xfId="3" applyFont="1" applyFill="1" applyAlignment="1">
      <alignment horizontal="left"/>
    </xf>
    <xf numFmtId="0" fontId="84" fillId="2" borderId="0" xfId="3" applyFont="1" applyFill="1"/>
    <xf numFmtId="165" fontId="84" fillId="2" borderId="0" xfId="4" applyNumberFormat="1" applyFont="1" applyFill="1" applyBorder="1" applyAlignment="1">
      <alignment horizontal="center"/>
    </xf>
    <xf numFmtId="0" fontId="83" fillId="2" borderId="0" xfId="3" applyFont="1" applyFill="1" applyAlignment="1">
      <alignment horizontal="center" vertical="center"/>
    </xf>
    <xf numFmtId="0" fontId="83" fillId="2" borderId="0" xfId="3" applyFont="1" applyFill="1" applyAlignment="1">
      <alignment horizontal="center" vertical="center" wrapText="1"/>
    </xf>
    <xf numFmtId="165" fontId="17" fillId="2" borderId="0" xfId="4" applyNumberFormat="1" applyFont="1" applyFill="1" applyAlignment="1">
      <alignment horizontal="center"/>
    </xf>
    <xf numFmtId="0" fontId="17" fillId="2" borderId="0" xfId="3" applyFont="1" applyFill="1"/>
    <xf numFmtId="3" fontId="84" fillId="4" borderId="0" xfId="3" applyNumberFormat="1" applyFont="1" applyFill="1"/>
    <xf numFmtId="165" fontId="84" fillId="4" borderId="0" xfId="4" applyNumberFormat="1" applyFont="1" applyFill="1" applyBorder="1" applyAlignment="1">
      <alignment horizontal="center"/>
    </xf>
    <xf numFmtId="0" fontId="17" fillId="34" borderId="0" xfId="0" applyFont="1" applyFill="1"/>
    <xf numFmtId="3" fontId="6" fillId="13" borderId="1" xfId="4" applyNumberFormat="1" applyFill="1" applyBorder="1" applyAlignment="1">
      <alignment horizontal="center"/>
    </xf>
    <xf numFmtId="0" fontId="15" fillId="5" borderId="1" xfId="0" applyFont="1" applyFill="1" applyBorder="1" applyAlignment="1">
      <alignment vertical="center"/>
    </xf>
    <xf numFmtId="3" fontId="15" fillId="5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/>
    </xf>
    <xf numFmtId="3" fontId="15" fillId="4" borderId="1" xfId="0" applyNumberFormat="1" applyFont="1" applyFill="1" applyBorder="1" applyAlignment="1">
      <alignment horizontal="center" vertical="center"/>
    </xf>
    <xf numFmtId="3" fontId="15" fillId="35" borderId="1" xfId="0" applyNumberFormat="1" applyFont="1" applyFill="1" applyBorder="1" applyAlignment="1">
      <alignment horizontal="center" vertical="center"/>
    </xf>
    <xf numFmtId="165" fontId="15" fillId="5" borderId="1" xfId="4" applyNumberFormat="1" applyFont="1" applyFill="1" applyBorder="1" applyAlignment="1">
      <alignment horizontal="center" vertical="center"/>
    </xf>
    <xf numFmtId="165" fontId="15" fillId="4" borderId="1" xfId="4" applyNumberFormat="1" applyFont="1" applyFill="1" applyBorder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vertical="center"/>
    </xf>
    <xf numFmtId="0" fontId="12" fillId="11" borderId="1" xfId="0" applyFont="1" applyFill="1" applyBorder="1" applyAlignment="1">
      <alignment horizontal="center" vertical="center"/>
    </xf>
    <xf numFmtId="9" fontId="12" fillId="11" borderId="1" xfId="4" applyFont="1" applyFill="1" applyBorder="1" applyAlignment="1">
      <alignment horizontal="center" vertical="center"/>
    </xf>
    <xf numFmtId="3" fontId="12" fillId="11" borderId="1" xfId="4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165" fontId="6" fillId="5" borderId="1" xfId="4" applyNumberFormat="1" applyFont="1" applyFill="1" applyBorder="1" applyAlignment="1">
      <alignment horizontal="center"/>
    </xf>
    <xf numFmtId="0" fontId="12" fillId="12" borderId="1" xfId="0" applyFont="1" applyFill="1" applyBorder="1" applyAlignment="1">
      <alignment vertical="center"/>
    </xf>
    <xf numFmtId="3" fontId="12" fillId="12" borderId="1" xfId="0" applyNumberFormat="1" applyFont="1" applyFill="1" applyBorder="1" applyAlignment="1">
      <alignment horizontal="center" vertical="center"/>
    </xf>
    <xf numFmtId="3" fontId="12" fillId="12" borderId="1" xfId="4" applyNumberFormat="1" applyFont="1" applyFill="1" applyBorder="1" applyAlignment="1">
      <alignment horizontal="center" vertical="center"/>
    </xf>
    <xf numFmtId="165" fontId="0" fillId="5" borderId="2" xfId="4" applyNumberFormat="1" applyFont="1" applyFill="1" applyBorder="1" applyAlignment="1">
      <alignment horizontal="center"/>
    </xf>
    <xf numFmtId="0" fontId="12" fillId="31" borderId="1" xfId="0" applyFont="1" applyFill="1" applyBorder="1" applyAlignment="1">
      <alignment vertical="center"/>
    </xf>
    <xf numFmtId="0" fontId="12" fillId="31" borderId="1" xfId="0" applyFont="1" applyFill="1" applyBorder="1" applyAlignment="1">
      <alignment horizontal="center" vertical="center"/>
    </xf>
    <xf numFmtId="9" fontId="12" fillId="31" borderId="1" xfId="4" applyFont="1" applyFill="1" applyBorder="1" applyAlignment="1">
      <alignment horizontal="center" vertical="center"/>
    </xf>
    <xf numFmtId="3" fontId="12" fillId="31" borderId="1" xfId="4" applyNumberFormat="1" applyFont="1" applyFill="1" applyBorder="1" applyAlignment="1">
      <alignment horizontal="center" vertical="center"/>
    </xf>
    <xf numFmtId="3" fontId="12" fillId="31" borderId="1" xfId="0" applyNumberFormat="1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vertical="center"/>
    </xf>
    <xf numFmtId="3" fontId="12" fillId="29" borderId="1" xfId="0" applyNumberFormat="1" applyFont="1" applyFill="1" applyBorder="1" applyAlignment="1">
      <alignment horizontal="center" vertical="center"/>
    </xf>
    <xf numFmtId="3" fontId="6" fillId="5" borderId="1" xfId="4" applyNumberFormat="1" applyFill="1" applyBorder="1" applyAlignment="1">
      <alignment horizontal="center"/>
    </xf>
    <xf numFmtId="1" fontId="35" fillId="19" borderId="2" xfId="4" applyNumberFormat="1" applyFont="1" applyFill="1" applyBorder="1" applyAlignment="1">
      <alignment horizontal="center" vertical="center" wrapText="1"/>
    </xf>
    <xf numFmtId="3" fontId="35" fillId="19" borderId="2" xfId="4" applyNumberFormat="1" applyFont="1" applyFill="1" applyBorder="1" applyAlignment="1">
      <alignment horizontal="center" vertical="center" wrapText="1"/>
    </xf>
    <xf numFmtId="1" fontId="69" fillId="18" borderId="20" xfId="4" applyNumberFormat="1" applyFont="1" applyFill="1" applyBorder="1" applyAlignment="1">
      <alignment horizontal="center" vertical="center"/>
    </xf>
    <xf numFmtId="3" fontId="69" fillId="18" borderId="21" xfId="4" applyNumberFormat="1" applyFont="1" applyFill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3" fontId="12" fillId="0" borderId="1" xfId="3" applyNumberFormat="1" applyFont="1" applyBorder="1" applyAlignment="1">
      <alignment horizontal="center" vertical="center"/>
    </xf>
    <xf numFmtId="3" fontId="8" fillId="0" borderId="1" xfId="3" applyNumberFormat="1" applyFont="1" applyBorder="1" applyAlignment="1">
      <alignment horizontal="center" vertical="center"/>
    </xf>
    <xf numFmtId="0" fontId="8" fillId="5" borderId="2" xfId="3" applyFont="1" applyFill="1" applyBorder="1" applyAlignment="1">
      <alignment horizontal="center" vertical="center"/>
    </xf>
    <xf numFmtId="3" fontId="8" fillId="5" borderId="2" xfId="3" applyNumberFormat="1" applyFont="1" applyFill="1" applyBorder="1" applyAlignment="1">
      <alignment horizontal="center" vertical="center"/>
    </xf>
    <xf numFmtId="3" fontId="12" fillId="5" borderId="2" xfId="3" applyNumberFormat="1" applyFont="1" applyFill="1" applyBorder="1" applyAlignment="1">
      <alignment horizontal="center" vertical="center"/>
    </xf>
    <xf numFmtId="3" fontId="35" fillId="5" borderId="2" xfId="3" applyNumberFormat="1" applyFont="1" applyFill="1" applyBorder="1" applyAlignment="1">
      <alignment horizontal="center" vertical="center"/>
    </xf>
    <xf numFmtId="3" fontId="85" fillId="0" borderId="1" xfId="3" applyNumberFormat="1" applyFont="1" applyBorder="1" applyAlignment="1">
      <alignment horizontal="center" vertical="center"/>
    </xf>
    <xf numFmtId="0" fontId="34" fillId="6" borderId="22" xfId="0" applyFont="1" applyFill="1" applyBorder="1" applyAlignment="1">
      <alignment horizontal="center" wrapText="1"/>
    </xf>
    <xf numFmtId="0" fontId="34" fillId="6" borderId="5" xfId="0" applyFont="1" applyFill="1" applyBorder="1" applyAlignment="1">
      <alignment horizontal="center" wrapText="1"/>
    </xf>
    <xf numFmtId="0" fontId="34" fillId="6" borderId="23" xfId="0" applyFont="1" applyFill="1" applyBorder="1" applyAlignment="1">
      <alignment horizontal="center" wrapText="1"/>
    </xf>
    <xf numFmtId="0" fontId="20" fillId="6" borderId="24" xfId="0" applyFont="1" applyFill="1" applyBorder="1" applyAlignment="1">
      <alignment vertical="center" wrapText="1"/>
    </xf>
    <xf numFmtId="0" fontId="81" fillId="6" borderId="0" xfId="0" applyFont="1" applyFill="1" applyAlignment="1">
      <alignment vertical="center" wrapText="1"/>
    </xf>
    <xf numFmtId="0" fontId="81" fillId="6" borderId="25" xfId="0" applyFont="1" applyFill="1" applyBorder="1" applyAlignment="1">
      <alignment vertical="center" wrapText="1"/>
    </xf>
    <xf numFmtId="0" fontId="0" fillId="6" borderId="25" xfId="0" applyFill="1" applyBorder="1"/>
    <xf numFmtId="0" fontId="62" fillId="6" borderId="24" xfId="0" applyFont="1" applyFill="1" applyBorder="1" applyAlignment="1">
      <alignment vertical="center" wrapText="1"/>
    </xf>
    <xf numFmtId="0" fontId="20" fillId="6" borderId="25" xfId="0" applyFont="1" applyFill="1" applyBorder="1" applyAlignment="1">
      <alignment vertical="center" wrapText="1"/>
    </xf>
    <xf numFmtId="0" fontId="0" fillId="6" borderId="26" xfId="0" applyFill="1" applyBorder="1"/>
    <xf numFmtId="0" fontId="0" fillId="6" borderId="27" xfId="0" applyFill="1" applyBorder="1"/>
    <xf numFmtId="0" fontId="0" fillId="6" borderId="28" xfId="0" applyFill="1" applyBorder="1"/>
    <xf numFmtId="0" fontId="18" fillId="4" borderId="0" xfId="3" applyFont="1" applyFill="1"/>
    <xf numFmtId="10" fontId="15" fillId="7" borderId="1" xfId="4" applyNumberFormat="1" applyFont="1" applyFill="1" applyBorder="1" applyAlignment="1">
      <alignment horizontal="center" vertical="center"/>
    </xf>
    <xf numFmtId="0" fontId="12" fillId="9" borderId="1" xfId="4" applyNumberFormat="1" applyFont="1" applyFill="1" applyBorder="1" applyAlignment="1">
      <alignment horizontal="center" vertical="center"/>
    </xf>
    <xf numFmtId="0" fontId="12" fillId="36" borderId="1" xfId="0" applyFont="1" applyFill="1" applyBorder="1" applyAlignment="1">
      <alignment vertical="center"/>
    </xf>
    <xf numFmtId="0" fontId="47" fillId="9" borderId="0" xfId="3" applyFont="1" applyFill="1"/>
    <xf numFmtId="10" fontId="35" fillId="19" borderId="2" xfId="4" applyNumberFormat="1" applyFont="1" applyFill="1" applyBorder="1" applyAlignment="1">
      <alignment horizontal="center" vertical="center" wrapText="1"/>
    </xf>
    <xf numFmtId="10" fontId="6" fillId="13" borderId="1" xfId="4" applyNumberFormat="1" applyFill="1" applyBorder="1" applyAlignment="1">
      <alignment horizontal="center"/>
    </xf>
    <xf numFmtId="10" fontId="6" fillId="5" borderId="1" xfId="4" applyNumberFormat="1" applyFill="1" applyBorder="1" applyAlignment="1">
      <alignment horizontal="center"/>
    </xf>
    <xf numFmtId="10" fontId="69" fillId="18" borderId="21" xfId="4" applyNumberFormat="1" applyFont="1" applyFill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/>
    </xf>
    <xf numFmtId="9" fontId="13" fillId="21" borderId="1" xfId="4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165" fontId="0" fillId="0" borderId="0" xfId="0" applyNumberFormat="1"/>
    <xf numFmtId="0" fontId="47" fillId="9" borderId="0" xfId="0" applyFont="1" applyFill="1"/>
    <xf numFmtId="0" fontId="13" fillId="20" borderId="1" xfId="0" applyFont="1" applyFill="1" applyBorder="1" applyAlignment="1">
      <alignment horizontal="center" vertical="center" wrapText="1"/>
    </xf>
    <xf numFmtId="0" fontId="28" fillId="2" borderId="0" xfId="3" applyFont="1" applyFill="1"/>
    <xf numFmtId="0" fontId="81" fillId="6" borderId="0" xfId="0" applyFont="1" applyFill="1" applyBorder="1" applyAlignment="1">
      <alignment vertical="center" wrapText="1"/>
    </xf>
    <xf numFmtId="0" fontId="0" fillId="6" borderId="0" xfId="0" applyFill="1" applyBorder="1"/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0" fillId="0" borderId="0" xfId="0" applyNumberFormat="1"/>
    <xf numFmtId="3" fontId="15" fillId="0" borderId="1" xfId="0" applyNumberFormat="1" applyFont="1" applyFill="1" applyBorder="1" applyAlignment="1">
      <alignment horizontal="center" vertical="center"/>
    </xf>
    <xf numFmtId="0" fontId="18" fillId="2" borderId="0" xfId="3" applyFont="1" applyFill="1"/>
    <xf numFmtId="0" fontId="86" fillId="2" borderId="0" xfId="3" applyFont="1" applyFill="1"/>
    <xf numFmtId="0" fontId="87" fillId="2" borderId="0" xfId="3" applyFont="1" applyFill="1" applyAlignment="1">
      <alignment horizontal="center" vertical="center"/>
    </xf>
    <xf numFmtId="0" fontId="87" fillId="2" borderId="0" xfId="3" applyFont="1" applyFill="1" applyAlignment="1">
      <alignment horizontal="left"/>
    </xf>
    <xf numFmtId="165" fontId="86" fillId="2" borderId="0" xfId="4" applyNumberFormat="1" applyFont="1" applyFill="1" applyBorder="1" applyAlignment="1">
      <alignment horizontal="center"/>
    </xf>
    <xf numFmtId="0" fontId="0" fillId="6" borderId="0" xfId="0" pivotButton="1" applyFill="1"/>
    <xf numFmtId="0" fontId="0" fillId="20" borderId="0" xfId="0" pivotButton="1" applyFill="1"/>
    <xf numFmtId="0" fontId="0" fillId="4" borderId="0" xfId="0" pivotButton="1" applyFill="1"/>
    <xf numFmtId="0" fontId="28" fillId="4" borderId="0" xfId="0" pivotButton="1" applyFont="1" applyFill="1"/>
    <xf numFmtId="0" fontId="88" fillId="0" borderId="0" xfId="0" applyFont="1"/>
    <xf numFmtId="0" fontId="7" fillId="4" borderId="0" xfId="0" applyFont="1" applyFill="1"/>
    <xf numFmtId="0" fontId="7" fillId="4" borderId="0" xfId="0" applyFont="1" applyFill="1"/>
    <xf numFmtId="0" fontId="12" fillId="9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0" fillId="0" borderId="0" xfId="0"/>
    <xf numFmtId="0" fontId="0" fillId="4" borderId="0" xfId="0" applyFill="1"/>
    <xf numFmtId="3" fontId="8" fillId="19" borderId="1" xfId="0" applyNumberFormat="1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8" fillId="19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19" borderId="1" xfId="0" applyFont="1" applyFill="1" applyBorder="1" applyAlignment="1">
      <alignment horizontal="center" vertical="center"/>
    </xf>
    <xf numFmtId="0" fontId="8" fillId="12" borderId="0" xfId="0" applyFont="1" applyFill="1" applyAlignment="1">
      <alignment vertical="center"/>
    </xf>
    <xf numFmtId="0" fontId="8" fillId="12" borderId="0" xfId="0" applyFont="1" applyFill="1" applyAlignment="1">
      <alignment vertical="center" wrapText="1"/>
    </xf>
    <xf numFmtId="0" fontId="12" fillId="12" borderId="0" xfId="0" applyFont="1" applyFill="1" applyAlignment="1">
      <alignment vertical="center"/>
    </xf>
    <xf numFmtId="0" fontId="7" fillId="4" borderId="0" xfId="0" applyFont="1" applyFill="1"/>
    <xf numFmtId="0" fontId="0" fillId="0" borderId="1" xfId="0" applyFill="1" applyBorder="1" applyAlignment="1">
      <alignment horizontal="center"/>
    </xf>
    <xf numFmtId="165" fontId="6" fillId="0" borderId="1" xfId="4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0" fillId="4" borderId="0" xfId="0" applyFill="1" applyAlignment="1"/>
    <xf numFmtId="0" fontId="34" fillId="6" borderId="0" xfId="0" applyFont="1" applyFill="1" applyAlignment="1">
      <alignment horizontal="center" wrapText="1"/>
    </xf>
    <xf numFmtId="3" fontId="0" fillId="6" borderId="0" xfId="0" applyNumberFormat="1" applyFill="1"/>
    <xf numFmtId="0" fontId="84" fillId="2" borderId="0" xfId="0" applyFont="1" applyFill="1"/>
    <xf numFmtId="3" fontId="84" fillId="2" borderId="0" xfId="0" applyNumberFormat="1" applyFont="1" applyFill="1" applyAlignment="1">
      <alignment horizontal="center"/>
    </xf>
    <xf numFmtId="0" fontId="6" fillId="2" borderId="0" xfId="3" applyFont="1" applyFill="1"/>
    <xf numFmtId="0" fontId="6" fillId="4" borderId="0" xfId="3" applyFont="1" applyFill="1"/>
    <xf numFmtId="0" fontId="9" fillId="2" borderId="0" xfId="3" applyFont="1" applyFill="1"/>
    <xf numFmtId="0" fontId="89" fillId="2" borderId="0" xfId="3" applyFont="1" applyFill="1" applyAlignment="1">
      <alignment horizontal="center" vertical="center"/>
    </xf>
    <xf numFmtId="0" fontId="89" fillId="2" borderId="0" xfId="3" applyFont="1" applyFill="1" applyAlignment="1">
      <alignment horizontal="left"/>
    </xf>
    <xf numFmtId="165" fontId="9" fillId="2" borderId="0" xfId="4" applyNumberFormat="1" applyFont="1" applyFill="1" applyBorder="1" applyAlignment="1">
      <alignment horizontal="center"/>
    </xf>
    <xf numFmtId="3" fontId="0" fillId="4" borderId="0" xfId="0" applyNumberFormat="1" applyFill="1"/>
    <xf numFmtId="165" fontId="0" fillId="4" borderId="0" xfId="4" applyNumberFormat="1" applyFont="1" applyFill="1" applyAlignment="1">
      <alignment horizontal="center"/>
    </xf>
    <xf numFmtId="0" fontId="34" fillId="4" borderId="0" xfId="0" applyFont="1" applyFill="1" applyAlignment="1">
      <alignment horizontal="center" wrapText="1"/>
    </xf>
    <xf numFmtId="0" fontId="20" fillId="4" borderId="0" xfId="0" applyFont="1" applyFill="1" applyAlignment="1">
      <alignment vertical="center" wrapText="1"/>
    </xf>
    <xf numFmtId="0" fontId="46" fillId="4" borderId="0" xfId="0" applyFont="1" applyFill="1" applyAlignment="1">
      <alignment horizontal="center" wrapText="1"/>
    </xf>
    <xf numFmtId="0" fontId="31" fillId="4" borderId="0" xfId="0" applyFont="1" applyFill="1" applyAlignment="1">
      <alignment horizontal="center" wrapText="1"/>
    </xf>
    <xf numFmtId="165" fontId="45" fillId="4" borderId="0" xfId="4" applyNumberFormat="1" applyFont="1" applyFill="1" applyBorder="1" applyAlignment="1">
      <alignment vertical="center" wrapText="1"/>
    </xf>
    <xf numFmtId="0" fontId="0" fillId="4" borderId="0" xfId="0" applyFill="1" applyAlignment="1">
      <alignment horizontal="left"/>
    </xf>
    <xf numFmtId="0" fontId="29" fillId="4" borderId="0" xfId="0" applyFont="1" applyFill="1" applyAlignment="1">
      <alignment vertical="top"/>
    </xf>
    <xf numFmtId="9" fontId="31" fillId="4" borderId="0" xfId="4" applyFont="1" applyFill="1" applyBorder="1" applyAlignment="1">
      <alignment vertical="top"/>
    </xf>
    <xf numFmtId="0" fontId="17" fillId="2" borderId="0" xfId="0" applyFont="1" applyFill="1"/>
    <xf numFmtId="3" fontId="17" fillId="2" borderId="0" xfId="0" applyNumberFormat="1" applyFont="1" applyFill="1"/>
    <xf numFmtId="166" fontId="0" fillId="9" borderId="0" xfId="0" applyNumberFormat="1" applyFill="1"/>
    <xf numFmtId="9" fontId="0" fillId="9" borderId="0" xfId="4" applyFont="1" applyFill="1"/>
    <xf numFmtId="3" fontId="54" fillId="13" borderId="1" xfId="3" applyNumberFormat="1" applyFont="1" applyFill="1" applyBorder="1" applyAlignment="1">
      <alignment horizontal="center" vertical="center"/>
    </xf>
    <xf numFmtId="3" fontId="54" fillId="24" borderId="1" xfId="3" applyNumberFormat="1" applyFont="1" applyFill="1" applyBorder="1" applyAlignment="1">
      <alignment horizontal="center" vertical="center"/>
    </xf>
    <xf numFmtId="0" fontId="0" fillId="33" borderId="1" xfId="0" applyFill="1" applyBorder="1"/>
    <xf numFmtId="0" fontId="15" fillId="0" borderId="1" xfId="0" applyFont="1" applyFill="1" applyBorder="1" applyAlignment="1">
      <alignment horizontal="left" vertical="center"/>
    </xf>
    <xf numFmtId="0" fontId="6" fillId="24" borderId="0" xfId="0" applyFont="1" applyFill="1" applyAlignment="1">
      <alignment horizontal="center"/>
    </xf>
    <xf numFmtId="0" fontId="6" fillId="26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6" fillId="27" borderId="0" xfId="0" applyFont="1" applyFill="1" applyAlignment="1">
      <alignment horizontal="center"/>
    </xf>
    <xf numFmtId="0" fontId="0" fillId="27" borderId="0" xfId="0" applyFill="1" applyAlignment="1">
      <alignment horizontal="center"/>
    </xf>
    <xf numFmtId="0" fontId="6" fillId="28" borderId="0" xfId="0" applyFont="1" applyFill="1" applyAlignment="1">
      <alignment horizontal="center"/>
    </xf>
    <xf numFmtId="0" fontId="0" fillId="28" borderId="0" xfId="0" applyFill="1" applyAlignment="1">
      <alignment horizontal="center"/>
    </xf>
    <xf numFmtId="0" fontId="66" fillId="6" borderId="0" xfId="0" applyFont="1" applyFill="1" applyAlignment="1">
      <alignment horizontal="center" vertical="top" wrapText="1"/>
    </xf>
    <xf numFmtId="0" fontId="32" fillId="6" borderId="0" xfId="0" applyFont="1" applyFill="1" applyAlignment="1">
      <alignment horizontal="center" vertical="center" wrapText="1"/>
    </xf>
    <xf numFmtId="0" fontId="13" fillId="20" borderId="1" xfId="0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 wrapText="1"/>
    </xf>
    <xf numFmtId="0" fontId="13" fillId="20" borderId="4" xfId="0" applyFont="1" applyFill="1" applyBorder="1" applyAlignment="1">
      <alignment horizontal="center" vertical="center"/>
    </xf>
    <xf numFmtId="0" fontId="13" fillId="20" borderId="10" xfId="0" applyFont="1" applyFill="1" applyBorder="1" applyAlignment="1">
      <alignment horizontal="center" vertical="center"/>
    </xf>
    <xf numFmtId="0" fontId="13" fillId="20" borderId="11" xfId="0" applyFont="1" applyFill="1" applyBorder="1" applyAlignment="1">
      <alignment horizontal="center" vertical="center"/>
    </xf>
    <xf numFmtId="0" fontId="40" fillId="6" borderId="0" xfId="0" applyFont="1" applyFill="1" applyAlignment="1">
      <alignment horizontal="center" wrapText="1"/>
    </xf>
    <xf numFmtId="0" fontId="34" fillId="6" borderId="0" xfId="0" applyFont="1" applyFill="1" applyAlignment="1">
      <alignment horizontal="center" wrapText="1"/>
    </xf>
    <xf numFmtId="0" fontId="29" fillId="6" borderId="0" xfId="0" applyFont="1" applyFill="1" applyAlignment="1">
      <alignment horizontal="center" vertical="top" wrapText="1"/>
    </xf>
    <xf numFmtId="0" fontId="29" fillId="6" borderId="0" xfId="0" applyFont="1" applyFill="1" applyAlignment="1">
      <alignment horizontal="center" vertical="top"/>
    </xf>
    <xf numFmtId="0" fontId="39" fillId="9" borderId="0" xfId="0" applyFont="1" applyFill="1" applyAlignment="1">
      <alignment horizontal="center"/>
    </xf>
    <xf numFmtId="0" fontId="8" fillId="18" borderId="1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vertical="center"/>
    </xf>
    <xf numFmtId="0" fontId="36" fillId="9" borderId="0" xfId="0" applyFont="1" applyFill="1" applyAlignment="1">
      <alignment horizontal="center" vertical="center" wrapText="1"/>
    </xf>
    <xf numFmtId="0" fontId="8" fillId="18" borderId="4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 vertical="center"/>
    </xf>
    <xf numFmtId="0" fontId="8" fillId="18" borderId="3" xfId="0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center" vertical="center"/>
    </xf>
    <xf numFmtId="0" fontId="34" fillId="9" borderId="0" xfId="0" applyFont="1" applyFill="1" applyAlignment="1">
      <alignment horizontal="center" vertical="center" wrapText="1"/>
    </xf>
    <xf numFmtId="0" fontId="34" fillId="9" borderId="0" xfId="0" applyFont="1" applyFill="1" applyAlignment="1">
      <alignment horizontal="center" vertical="center"/>
    </xf>
    <xf numFmtId="0" fontId="47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3" fontId="8" fillId="18" borderId="1" xfId="0" applyNumberFormat="1" applyFont="1" applyFill="1" applyBorder="1" applyAlignment="1">
      <alignment horizontal="center" vertical="center"/>
    </xf>
    <xf numFmtId="3" fontId="12" fillId="18" borderId="1" xfId="0" applyNumberFormat="1" applyFont="1" applyFill="1" applyBorder="1" applyAlignment="1">
      <alignment horizontal="center" vertical="center"/>
    </xf>
    <xf numFmtId="0" fontId="34" fillId="9" borderId="0" xfId="0" applyFont="1" applyFill="1" applyAlignment="1">
      <alignment horizontal="center" wrapText="1"/>
    </xf>
    <xf numFmtId="0" fontId="41" fillId="9" borderId="0" xfId="0" applyFont="1" applyFill="1" applyAlignment="1">
      <alignment horizontal="center" vertical="center" wrapText="1"/>
    </xf>
    <xf numFmtId="0" fontId="41" fillId="9" borderId="0" xfId="0" applyFont="1" applyFill="1" applyAlignment="1">
      <alignment horizontal="center" vertical="center"/>
    </xf>
    <xf numFmtId="0" fontId="79" fillId="9" borderId="0" xfId="0" applyFont="1" applyFill="1" applyAlignment="1">
      <alignment horizontal="center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/>
    </xf>
    <xf numFmtId="0" fontId="40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/>
    </xf>
    <xf numFmtId="3" fontId="8" fillId="18" borderId="3" xfId="0" applyNumberFormat="1" applyFont="1" applyFill="1" applyBorder="1" applyAlignment="1">
      <alignment horizontal="center" vertical="center"/>
    </xf>
    <xf numFmtId="3" fontId="8" fillId="18" borderId="2" xfId="0" applyNumberFormat="1" applyFont="1" applyFill="1" applyBorder="1" applyAlignment="1">
      <alignment horizontal="center" vertical="center"/>
    </xf>
    <xf numFmtId="0" fontId="34" fillId="6" borderId="0" xfId="0" applyFont="1" applyFill="1" applyAlignment="1">
      <alignment horizontal="center"/>
    </xf>
    <xf numFmtId="0" fontId="7" fillId="20" borderId="1" xfId="3" applyFont="1" applyFill="1" applyBorder="1" applyAlignment="1">
      <alignment horizontal="center" vertical="center" wrapText="1"/>
    </xf>
    <xf numFmtId="0" fontId="6" fillId="20" borderId="1" xfId="3" applyFill="1" applyBorder="1" applyAlignment="1">
      <alignment vertical="center"/>
    </xf>
    <xf numFmtId="0" fontId="7" fillId="20" borderId="1" xfId="3" applyFont="1" applyFill="1" applyBorder="1" applyAlignment="1">
      <alignment horizontal="center" vertical="center"/>
    </xf>
    <xf numFmtId="0" fontId="7" fillId="20" borderId="1" xfId="3" applyFont="1" applyFill="1" applyBorder="1" applyAlignment="1">
      <alignment horizontal="center" vertical="center" textRotation="90" wrapText="1"/>
    </xf>
    <xf numFmtId="0" fontId="79" fillId="6" borderId="0" xfId="0" applyFont="1" applyFill="1" applyAlignment="1">
      <alignment horizontal="center" vertical="center"/>
    </xf>
    <xf numFmtId="0" fontId="49" fillId="9" borderId="0" xfId="3" applyFont="1" applyFill="1" applyAlignment="1">
      <alignment horizontal="center" vertical="center"/>
    </xf>
    <xf numFmtId="0" fontId="41" fillId="14" borderId="0" xfId="3" applyFont="1" applyFill="1" applyAlignment="1">
      <alignment horizontal="center" vertical="center" wrapText="1"/>
    </xf>
    <xf numFmtId="0" fontId="39" fillId="9" borderId="0" xfId="3" applyFont="1" applyFill="1" applyAlignment="1">
      <alignment horizontal="center" vertical="center"/>
    </xf>
    <xf numFmtId="0" fontId="41" fillId="9" borderId="0" xfId="3" applyFont="1" applyFill="1" applyAlignment="1">
      <alignment horizontal="center" vertical="center" wrapText="1"/>
    </xf>
    <xf numFmtId="0" fontId="39" fillId="12" borderId="0" xfId="3" applyFont="1" applyFill="1" applyAlignment="1">
      <alignment horizontal="center"/>
    </xf>
    <xf numFmtId="0" fontId="35" fillId="18" borderId="1" xfId="3" applyFont="1" applyFill="1" applyBorder="1" applyAlignment="1">
      <alignment horizontal="center" vertical="center"/>
    </xf>
    <xf numFmtId="1" fontId="35" fillId="18" borderId="3" xfId="3" applyNumberFormat="1" applyFont="1" applyFill="1" applyBorder="1" applyAlignment="1">
      <alignment horizontal="center" vertical="center" wrapText="1"/>
    </xf>
    <xf numFmtId="1" fontId="35" fillId="18" borderId="12" xfId="3" applyNumberFormat="1" applyFont="1" applyFill="1" applyBorder="1" applyAlignment="1">
      <alignment horizontal="center" vertical="center" wrapText="1"/>
    </xf>
    <xf numFmtId="1" fontId="35" fillId="18" borderId="2" xfId="3" applyNumberFormat="1" applyFont="1" applyFill="1" applyBorder="1" applyAlignment="1">
      <alignment horizontal="center" vertical="center" wrapText="1"/>
    </xf>
    <xf numFmtId="0" fontId="35" fillId="18" borderId="1" xfId="3" applyFont="1" applyFill="1" applyBorder="1" applyAlignment="1">
      <alignment horizontal="center" vertical="center" wrapText="1"/>
    </xf>
    <xf numFmtId="0" fontId="78" fillId="9" borderId="0" xfId="3" applyFont="1" applyFill="1" applyAlignment="1">
      <alignment horizontal="center" vertical="center"/>
    </xf>
    <xf numFmtId="0" fontId="78" fillId="9" borderId="0" xfId="3" applyFont="1" applyFill="1" applyAlignment="1">
      <alignment horizontal="center"/>
    </xf>
    <xf numFmtId="0" fontId="47" fillId="9" borderId="0" xfId="3" applyFont="1" applyFill="1" applyAlignment="1">
      <alignment horizontal="center" vertical="center"/>
    </xf>
    <xf numFmtId="0" fontId="47" fillId="9" borderId="0" xfId="3" applyFont="1" applyFill="1" applyAlignment="1">
      <alignment horizontal="center"/>
    </xf>
    <xf numFmtId="1" fontId="35" fillId="18" borderId="14" xfId="3" applyNumberFormat="1" applyFont="1" applyFill="1" applyBorder="1" applyAlignment="1">
      <alignment horizontal="center" vertical="center" wrapText="1"/>
    </xf>
    <xf numFmtId="1" fontId="35" fillId="18" borderId="1" xfId="3" applyNumberFormat="1" applyFont="1" applyFill="1" applyBorder="1" applyAlignment="1">
      <alignment horizontal="center" vertical="center" wrapText="1"/>
    </xf>
    <xf numFmtId="1" fontId="35" fillId="18" borderId="13" xfId="3" applyNumberFormat="1" applyFont="1" applyFill="1" applyBorder="1" applyAlignment="1">
      <alignment horizontal="center" vertical="center" wrapText="1"/>
    </xf>
    <xf numFmtId="1" fontId="35" fillId="18" borderId="16" xfId="3" applyNumberFormat="1" applyFont="1" applyFill="1" applyBorder="1" applyAlignment="1">
      <alignment horizontal="center" vertical="center" wrapText="1"/>
    </xf>
    <xf numFmtId="1" fontId="35" fillId="18" borderId="18" xfId="3" applyNumberFormat="1" applyFont="1" applyFill="1" applyBorder="1" applyAlignment="1">
      <alignment horizontal="center" vertical="center" wrapText="1"/>
    </xf>
    <xf numFmtId="0" fontId="35" fillId="18" borderId="15" xfId="3" applyFont="1" applyFill="1" applyBorder="1" applyAlignment="1">
      <alignment horizontal="center" vertical="center" wrapText="1"/>
    </xf>
    <xf numFmtId="0" fontId="35" fillId="18" borderId="17" xfId="3" applyFont="1" applyFill="1" applyBorder="1" applyAlignment="1">
      <alignment horizontal="center" vertical="center" wrapText="1"/>
    </xf>
    <xf numFmtId="0" fontId="35" fillId="18" borderId="19" xfId="3" applyFont="1" applyFill="1" applyBorder="1" applyAlignment="1">
      <alignment horizontal="center" vertical="center" wrapText="1"/>
    </xf>
    <xf numFmtId="0" fontId="78" fillId="13" borderId="0" xfId="3" applyFont="1" applyFill="1" applyAlignment="1">
      <alignment horizontal="center" vertical="center"/>
    </xf>
    <xf numFmtId="0" fontId="34" fillId="13" borderId="0" xfId="3" applyFont="1" applyFill="1" applyAlignment="1">
      <alignment horizontal="center" vertical="center" wrapText="1"/>
    </xf>
    <xf numFmtId="0" fontId="34" fillId="13" borderId="0" xfId="3" applyFont="1" applyFill="1" applyAlignment="1">
      <alignment horizontal="center" wrapText="1"/>
    </xf>
    <xf numFmtId="0" fontId="78" fillId="13" borderId="0" xfId="3" applyFont="1" applyFill="1" applyAlignment="1">
      <alignment horizontal="center"/>
    </xf>
    <xf numFmtId="0" fontId="8" fillId="20" borderId="1" xfId="3" applyFont="1" applyFill="1" applyBorder="1" applyAlignment="1">
      <alignment horizontal="center" vertical="center" wrapText="1"/>
    </xf>
    <xf numFmtId="0" fontId="12" fillId="20" borderId="1" xfId="3" applyFont="1" applyFill="1" applyBorder="1" applyAlignment="1">
      <alignment horizontal="center" vertical="center" wrapText="1"/>
    </xf>
    <xf numFmtId="0" fontId="12" fillId="21" borderId="3" xfId="3" applyFont="1" applyFill="1" applyBorder="1" applyAlignment="1">
      <alignment horizontal="left" vertical="center"/>
    </xf>
    <xf numFmtId="0" fontId="12" fillId="21" borderId="2" xfId="3" applyFont="1" applyFill="1" applyBorder="1" applyAlignment="1">
      <alignment horizontal="left" vertical="center"/>
    </xf>
    <xf numFmtId="0" fontId="12" fillId="0" borderId="3" xfId="3" applyFont="1" applyBorder="1" applyAlignment="1">
      <alignment horizontal="left" vertical="center"/>
    </xf>
    <xf numFmtId="0" fontId="12" fillId="0" borderId="2" xfId="3" applyFont="1" applyBorder="1" applyAlignment="1">
      <alignment horizontal="left" vertical="center"/>
    </xf>
    <xf numFmtId="0" fontId="8" fillId="20" borderId="1" xfId="3" applyFont="1" applyFill="1" applyBorder="1" applyAlignment="1">
      <alignment horizontal="center" vertical="center"/>
    </xf>
    <xf numFmtId="0" fontId="12" fillId="21" borderId="1" xfId="3" applyFont="1" applyFill="1" applyBorder="1" applyAlignment="1">
      <alignment horizontal="left" vertical="center"/>
    </xf>
    <xf numFmtId="0" fontId="12" fillId="0" borderId="1" xfId="3" applyFont="1" applyBorder="1" applyAlignment="1">
      <alignment horizontal="left" vertical="center"/>
    </xf>
    <xf numFmtId="0" fontId="16" fillId="0" borderId="3" xfId="3" applyFont="1" applyBorder="1" applyAlignment="1">
      <alignment horizontal="left" vertical="center"/>
    </xf>
    <xf numFmtId="0" fontId="16" fillId="0" borderId="2" xfId="3" applyFont="1" applyBorder="1" applyAlignment="1">
      <alignment horizontal="left" vertical="center"/>
    </xf>
    <xf numFmtId="0" fontId="1" fillId="0" borderId="1" xfId="14" applyBorder="1"/>
  </cellXfs>
  <cellStyles count="15">
    <cellStyle name="Millares 2" xfId="1" xr:uid="{00000000-0005-0000-0000-000000000000}"/>
    <cellStyle name="Millares 3" xfId="2" xr:uid="{00000000-0005-0000-0000-000001000000}"/>
    <cellStyle name="Millares 3 2" xfId="10" xr:uid="{00000000-0005-0000-0000-000001000000}"/>
    <cellStyle name="Normal" xfId="0" builtinId="0"/>
    <cellStyle name="Normal 2" xfId="3" xr:uid="{00000000-0005-0000-0000-000003000000}"/>
    <cellStyle name="Normal 3" xfId="7" xr:uid="{E0F1FCFD-869C-4FC1-AEB6-EFC81CA13DE1}"/>
    <cellStyle name="Normal 3 2" xfId="8" xr:uid="{CABC0B14-F658-41BD-B07B-EBCE7FFEE4CC}"/>
    <cellStyle name="Normal 3 2 2" xfId="13" xr:uid="{CABC0B14-F658-41BD-B07B-EBCE7FFEE4CC}"/>
    <cellStyle name="Normal 3 3" xfId="12" xr:uid="{E0F1FCFD-869C-4FC1-AEB6-EFC81CA13DE1}"/>
    <cellStyle name="Normal 3 4" xfId="14" xr:uid="{A6446040-075E-43A7-95F6-2237240B2F36}"/>
    <cellStyle name="Normal 4" xfId="9" xr:uid="{00000000-0005-0000-0000-000038000000}"/>
    <cellStyle name="Porcentaje" xfId="4" builtinId="5"/>
    <cellStyle name="Porcentual 2" xfId="5" xr:uid="{00000000-0005-0000-0000-000005000000}"/>
    <cellStyle name="Porcentual 3" xfId="6" xr:uid="{00000000-0005-0000-0000-000006000000}"/>
    <cellStyle name="Porcentual 3 2" xfId="11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333399"/>
      <rgbColor rgb="00CCCC99"/>
      <rgbColor rgb="00996600"/>
      <rgbColor rgb="00F7F7E7"/>
      <rgbColor rgb="00996633"/>
      <rgbColor rgb="00FFFFCC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E6E6"/>
      <color rgb="FFC5C5C5"/>
      <color rgb="FFF2F2F2"/>
      <color rgb="FFCC99FF"/>
      <color rgb="FFFFCCFF"/>
      <color rgb="FFC9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15-4EA7-9400-73CFC49BA5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FF-46CD-AFEF-FA9A92DAC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gresados Totales'!A1"/><Relationship Id="rId3" Type="http://schemas.openxmlformats.org/officeDocument/2006/relationships/hyperlink" Target="#'Serie de Admitidos'!A1"/><Relationship Id="rId7" Type="http://schemas.openxmlformats.org/officeDocument/2006/relationships/hyperlink" Target="#'Distribuci&#243;n de Prog Registrado'!A1"/><Relationship Id="rId2" Type="http://schemas.openxmlformats.org/officeDocument/2006/relationships/hyperlink" Target="#'Serie de Inscritos'!A1"/><Relationship Id="rId1" Type="http://schemas.openxmlformats.org/officeDocument/2006/relationships/image" Target="../media/image1.jpg"/><Relationship Id="rId6" Type="http://schemas.openxmlformats.org/officeDocument/2006/relationships/hyperlink" Target="#'Graduados Totales'!A1"/><Relationship Id="rId5" Type="http://schemas.openxmlformats.org/officeDocument/2006/relationships/hyperlink" Target="#'Serie de Matriculados'!A1"/><Relationship Id="rId4" Type="http://schemas.openxmlformats.org/officeDocument/2006/relationships/hyperlink" Target="#'Serie de Nuevo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Inscritos por g&#233;nero y divisi&#243;n'!A1"/><Relationship Id="rId1" Type="http://schemas.openxmlformats.org/officeDocument/2006/relationships/hyperlink" Target="#'Inscritos por Estrato'!A1"/><Relationship Id="rId5" Type="http://schemas.openxmlformats.org/officeDocument/2006/relationships/image" Target="../media/image8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hyperlink" Target="#Inicio!A1"/><Relationship Id="rId1" Type="http://schemas.openxmlformats.org/officeDocument/2006/relationships/hyperlink" Target="#'Inscritos por Edades'!A1"/><Relationship Id="rId6" Type="http://schemas.openxmlformats.org/officeDocument/2006/relationships/image" Target="../media/image9.png"/><Relationship Id="rId5" Type="http://schemas.openxmlformats.org/officeDocument/2006/relationships/hyperlink" Target="#'Detalle Inscritos Estrato'!A1"/><Relationship Id="rId4" Type="http://schemas.openxmlformats.org/officeDocument/2006/relationships/hyperlink" Target="#'Comparativo Inscrit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Estrato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Inscritos por Estrato'!A1"/><Relationship Id="rId1" Type="http://schemas.openxmlformats.org/officeDocument/2006/relationships/hyperlink" Target="#'Dist Geog Inscritos'!A1"/><Relationship Id="rId6" Type="http://schemas.openxmlformats.org/officeDocument/2006/relationships/image" Target="../media/image11.png"/><Relationship Id="rId5" Type="http://schemas.openxmlformats.org/officeDocument/2006/relationships/hyperlink" Target="#'Detalle Comp. Inscritos'!A1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Comparativo Inscrit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Comparativo Inscritos'!A1"/><Relationship Id="rId5" Type="http://schemas.openxmlformats.org/officeDocument/2006/relationships/image" Target="../media/image12.png"/><Relationship Id="rId4" Type="http://schemas.openxmlformats.org/officeDocument/2006/relationships/hyperlink" Target="#'Detalle Insc Depto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Dist Geog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Tasa absorci&#243;n nuevos_Adm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Admitidos por G&#233;nero Uni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6" Type="http://schemas.openxmlformats.org/officeDocument/2006/relationships/image" Target="../media/image14.png"/><Relationship Id="rId5" Type="http://schemas.openxmlformats.org/officeDocument/2006/relationships/hyperlink" Target="#'TA Ins, Adm, MN y MT (2)'!A1"/><Relationship Id="rId4" Type="http://schemas.openxmlformats.org/officeDocument/2006/relationships/hyperlink" Target="#'Serie de Admitidos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dm por Divisi&#243;n Genero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5" Type="http://schemas.openxmlformats.org/officeDocument/2006/relationships/image" Target="../media/image15.png"/><Relationship Id="rId4" Type="http://schemas.openxmlformats.org/officeDocument/2006/relationships/hyperlink" Target="#'Tasa absorci&#243; nuevos_Adm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erie de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Detalles Admitido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5" Type="http://schemas.openxmlformats.org/officeDocument/2006/relationships/image" Target="../media/image16.png"/><Relationship Id="rId4" Type="http://schemas.openxmlformats.org/officeDocument/2006/relationships/hyperlink" Target="#'Admitidos por G&#233;nero Uni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Adm por Divisi&#243;n Genero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at Nuevos Genero U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at nuevos por Estrato 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5" Type="http://schemas.openxmlformats.org/officeDocument/2006/relationships/image" Target="../media/image18.png"/><Relationship Id="rId4" Type="http://schemas.openxmlformats.org/officeDocument/2006/relationships/hyperlink" Target="#'Serie de Nuev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at Nuevo Por DPTO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6" Type="http://schemas.openxmlformats.org/officeDocument/2006/relationships/image" Target="../media/image19.png"/><Relationship Id="rId5" Type="http://schemas.openxmlformats.org/officeDocument/2006/relationships/hyperlink" Target="#'Detalle Mat Nuevos'!A1"/><Relationship Id="rId4" Type="http://schemas.openxmlformats.org/officeDocument/2006/relationships/hyperlink" Target="#'Mat Nuevos Genero U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Divisi&#243;n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21.png"/><Relationship Id="rId2" Type="http://schemas.openxmlformats.org/officeDocument/2006/relationships/hyperlink" Target="#Inicio!A1"/><Relationship Id="rId1" Type="http://schemas.openxmlformats.org/officeDocument/2006/relationships/hyperlink" Target="#'Mat Nuevos Genero U'!A1"/><Relationship Id="rId6" Type="http://schemas.openxmlformats.org/officeDocument/2006/relationships/image" Target="../media/image20.png"/><Relationship Id="rId5" Type="http://schemas.openxmlformats.org/officeDocument/2006/relationships/hyperlink" Target="#'Detalle Mat Nuevos Estrato '!A1"/><Relationship Id="rId4" Type="http://schemas.openxmlformats.org/officeDocument/2006/relationships/hyperlink" Target="#'Mat Nuevo Por DPTO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por Estrato 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Detalle Mat Nuevos Estrato '!A1"/><Relationship Id="rId6" Type="http://schemas.openxmlformats.org/officeDocument/2006/relationships/image" Target="../media/image22.png"/><Relationship Id="rId5" Type="http://schemas.openxmlformats.org/officeDocument/2006/relationships/hyperlink" Target="#'Detalle Mat Nuevo Por Dpto'!A1"/><Relationship Id="rId4" Type="http://schemas.openxmlformats.org/officeDocument/2006/relationships/hyperlink" Target="#'Mat Nuevo por edade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.xml"/><Relationship Id="rId4" Type="http://schemas.openxmlformats.org/officeDocument/2006/relationships/hyperlink" Target="#'Mat Nuevo Por DPTO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Serie 2014-2023'!A1"/><Relationship Id="rId5" Type="http://schemas.openxmlformats.org/officeDocument/2006/relationships/image" Target="../media/image3.png"/><Relationship Id="rId4" Type="http://schemas.openxmlformats.org/officeDocument/2006/relationships/hyperlink" Target="#'Inscritos y Admitidos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 Por DPTO'!A1"/><Relationship Id="rId5" Type="http://schemas.openxmlformats.org/officeDocument/2006/relationships/image" Target="../media/image23.png"/><Relationship Id="rId4" Type="http://schemas.openxmlformats.org/officeDocument/2006/relationships/hyperlink" Target="#'Comparativo Mat Nuevo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 por edades'!A1"/><Relationship Id="rId5" Type="http://schemas.openxmlformats.org/officeDocument/2006/relationships/image" Target="../media/image24.png"/><Relationship Id="rId4" Type="http://schemas.openxmlformats.org/officeDocument/2006/relationships/hyperlink" Target="#'Detalle Comparativo Mat Nuevos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Nuev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Totale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image" Target="../media/image2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Serie de Matriculados'!A1"/><Relationship Id="rId6" Type="http://schemas.openxmlformats.org/officeDocument/2006/relationships/image" Target="../media/image26.png"/><Relationship Id="rId5" Type="http://schemas.openxmlformats.org/officeDocument/2006/relationships/hyperlink" Target="#'Detalle Comparativo Mat Totales'!A1"/><Relationship Id="rId4" Type="http://schemas.openxmlformats.org/officeDocument/2006/relationships/hyperlink" Target="#'Mat Totales Uni por g&#233;nero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Totale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Comparativo Mat Totales'!A1"/><Relationship Id="rId5" Type="http://schemas.openxmlformats.org/officeDocument/2006/relationships/image" Target="../media/image27.png"/><Relationship Id="rId4" Type="http://schemas.openxmlformats.org/officeDocument/2006/relationships/hyperlink" Target="#'Mat Totales por Divisi&#243;n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ales Uni por g&#233;nero'!A1"/><Relationship Id="rId6" Type="http://schemas.openxmlformats.org/officeDocument/2006/relationships/image" Target="../media/image28.png"/><Relationship Id="rId5" Type="http://schemas.openxmlformats.org/officeDocument/2006/relationships/hyperlink" Target="#'Detalle Mat Totales Por G&#233;nero'!A1"/><Relationship Id="rId4" Type="http://schemas.openxmlformats.org/officeDocument/2006/relationships/hyperlink" Target="#'Mat totales por Estrato'!&#193;rea_de_impresi&#243;n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Divisi&#243;n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30.png"/><Relationship Id="rId2" Type="http://schemas.openxmlformats.org/officeDocument/2006/relationships/hyperlink" Target="#Inicio!A1"/><Relationship Id="rId1" Type="http://schemas.openxmlformats.org/officeDocument/2006/relationships/hyperlink" Target="#'Mat Totales por Divisi&#243;n'!A1"/><Relationship Id="rId6" Type="http://schemas.openxmlformats.org/officeDocument/2006/relationships/image" Target="../media/image29.png"/><Relationship Id="rId5" Type="http://schemas.openxmlformats.org/officeDocument/2006/relationships/hyperlink" Target="#'Detalle Mat Totales Estrato'!A1"/><Relationship Id="rId4" Type="http://schemas.openxmlformats.org/officeDocument/2006/relationships/hyperlink" Target="#'Mat Tot Por DPT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matriculados nuevo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6" Type="http://schemas.openxmlformats.org/officeDocument/2006/relationships/image" Target="../media/image4.png"/><Relationship Id="rId5" Type="http://schemas.openxmlformats.org/officeDocument/2006/relationships/hyperlink" Target="#'TA Ins, Adm, MN y MT'!A1"/><Relationship Id="rId4" Type="http://schemas.openxmlformats.org/officeDocument/2006/relationships/hyperlink" Target="#'Serie de Inscritos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ales por Estrato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ales por Estrato'!A1"/><Relationship Id="rId6" Type="http://schemas.openxmlformats.org/officeDocument/2006/relationships/image" Target="../media/image31.png"/><Relationship Id="rId5" Type="http://schemas.openxmlformats.org/officeDocument/2006/relationships/hyperlink" Target="#'Detalle tot Por Dpto'!A1"/><Relationship Id="rId4" Type="http://schemas.openxmlformats.org/officeDocument/2006/relationships/hyperlink" Target="#'Mat Totales por Tipo Estudiante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.xml"/><Relationship Id="rId4" Type="http://schemas.openxmlformats.org/officeDocument/2006/relationships/hyperlink" Target="#'Mat Tot Por DPTO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 Por DPTO'!A1"/><Relationship Id="rId5" Type="http://schemas.openxmlformats.org/officeDocument/2006/relationships/image" Target="../media/image32.png"/><Relationship Id="rId4" Type="http://schemas.openxmlformats.org/officeDocument/2006/relationships/hyperlink" Target="#'Detalle Desc Tipo de Estudiante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Tipo Estudiante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Semestre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image" Target="../media/image3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Graduados Totales'!A1"/><Relationship Id="rId5" Type="http://schemas.openxmlformats.org/officeDocument/2006/relationships/image" Target="../media/image34.png"/><Relationship Id="rId4" Type="http://schemas.openxmlformats.org/officeDocument/2006/relationships/hyperlink" Target="#'Graduados Pregrado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Semestre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Graduados Posgrado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Pregrad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Graduados Posgrad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6" Type="http://schemas.openxmlformats.org/officeDocument/2006/relationships/image" Target="../media/image5.png"/><Relationship Id="rId5" Type="http://schemas.openxmlformats.org/officeDocument/2006/relationships/hyperlink" Target="#'TA Ins, Adm, MN y MT'!A1"/><Relationship Id="rId4" Type="http://schemas.openxmlformats.org/officeDocument/2006/relationships/hyperlink" Target="#'Inscritos y Admitidos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rogramas Registrados'!A1"/><Relationship Id="rId1" Type="http://schemas.openxmlformats.org/officeDocument/2006/relationships/hyperlink" Target="#'Egresados Totales'!A1"/><Relationship Id="rId5" Type="http://schemas.openxmlformats.org/officeDocument/2006/relationships/image" Target="../media/image35.png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rogramas en Funcionamiento'!A1"/><Relationship Id="rId1" Type="http://schemas.openxmlformats.org/officeDocument/2006/relationships/hyperlink" Target="#'Distribuci&#243;n de Prog Registrado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Programas Registrad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Admitido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Inscritos y matriculados nuev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Inscritos por g&#233;nero y divisi&#243;n'!A1"/><Relationship Id="rId1" Type="http://schemas.openxmlformats.org/officeDocument/2006/relationships/hyperlink" Target="#'Inscritos y matriculados nuevos'!A1"/><Relationship Id="rId5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Inscritos por g&#233;nero'!A1"/><Relationship Id="rId1" Type="http://schemas.openxmlformats.org/officeDocument/2006/relationships/hyperlink" Target="#'Inscritos por Edades'!A1"/><Relationship Id="rId6" Type="http://schemas.openxmlformats.org/officeDocument/2006/relationships/image" Target="../media/image7.png"/><Relationship Id="rId5" Type="http://schemas.openxmlformats.org/officeDocument/2006/relationships/hyperlink" Target="#'Inscritos por g&#233;nero y div-prog'!A1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g&#233;nero y divisi&#243;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4760</xdr:colOff>
      <xdr:row>1</xdr:row>
      <xdr:rowOff>126545</xdr:rowOff>
    </xdr:from>
    <xdr:to>
      <xdr:col>19</xdr:col>
      <xdr:colOff>4761</xdr:colOff>
      <xdr:row>48</xdr:row>
      <xdr:rowOff>153759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B25F0234-1004-464A-BD91-6DFD3F648B95}"/>
            </a:ext>
          </a:extLst>
        </xdr:cNvPr>
        <xdr:cNvSpPr/>
      </xdr:nvSpPr>
      <xdr:spPr bwMode="auto">
        <a:xfrm>
          <a:off x="566735" y="288470"/>
          <a:ext cx="12230101" cy="7618639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80000"/>
          </a:blip>
          <a:srcRect/>
          <a:stretch>
            <a:fillRect/>
          </a:stretch>
        </a:blipFill>
        <a:ln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CO" sz="1100"/>
        </a:p>
      </xdr:txBody>
    </xdr:sp>
    <xdr:clientData/>
  </xdr:twoCellAnchor>
  <xdr:twoCellAnchor>
    <xdr:from>
      <xdr:col>4</xdr:col>
      <xdr:colOff>666751</xdr:colOff>
      <xdr:row>33</xdr:row>
      <xdr:rowOff>72629</xdr:rowOff>
    </xdr:from>
    <xdr:to>
      <xdr:col>7</xdr:col>
      <xdr:colOff>468751</xdr:colOff>
      <xdr:row>35</xdr:row>
      <xdr:rowOff>82154</xdr:rowOff>
    </xdr:to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71462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Inscritos</a:t>
          </a:r>
        </a:p>
      </xdr:txBody>
    </xdr:sp>
    <xdr:clientData/>
  </xdr:twoCellAnchor>
  <xdr:twoCellAnchor>
    <xdr:from>
      <xdr:col>8</xdr:col>
      <xdr:colOff>114301</xdr:colOff>
      <xdr:row>33</xdr:row>
      <xdr:rowOff>72629</xdr:rowOff>
    </xdr:from>
    <xdr:to>
      <xdr:col>10</xdr:col>
      <xdr:colOff>678301</xdr:colOff>
      <xdr:row>35</xdr:row>
      <xdr:rowOff>82154</xdr:rowOff>
    </xdr:to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2101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Admitidos</a:t>
          </a:r>
        </a:p>
      </xdr:txBody>
    </xdr:sp>
    <xdr:clientData/>
  </xdr:twoCellAnchor>
  <xdr:twoCellAnchor>
    <xdr:from>
      <xdr:col>11</xdr:col>
      <xdr:colOff>190501</xdr:colOff>
      <xdr:row>33</xdr:row>
      <xdr:rowOff>72629</xdr:rowOff>
    </xdr:from>
    <xdr:to>
      <xdr:col>13</xdr:col>
      <xdr:colOff>754501</xdr:colOff>
      <xdr:row>35</xdr:row>
      <xdr:rowOff>82154</xdr:rowOff>
    </xdr:to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5723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Nuevos</a:t>
          </a:r>
        </a:p>
      </xdr:txBody>
    </xdr:sp>
    <xdr:clientData/>
  </xdr:twoCellAnchor>
  <xdr:twoCellAnchor>
    <xdr:from>
      <xdr:col>14</xdr:col>
      <xdr:colOff>266701</xdr:colOff>
      <xdr:row>33</xdr:row>
      <xdr:rowOff>72629</xdr:rowOff>
    </xdr:from>
    <xdr:to>
      <xdr:col>17</xdr:col>
      <xdr:colOff>68701</xdr:colOff>
      <xdr:row>35</xdr:row>
      <xdr:rowOff>82154</xdr:rowOff>
    </xdr:to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99345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Totales</a:t>
          </a:r>
        </a:p>
      </xdr:txBody>
    </xdr:sp>
    <xdr:clientData/>
  </xdr:twoCellAnchor>
  <xdr:twoCellAnchor>
    <xdr:from>
      <xdr:col>8</xdr:col>
      <xdr:colOff>123824</xdr:colOff>
      <xdr:row>37</xdr:row>
      <xdr:rowOff>95249</xdr:rowOff>
    </xdr:from>
    <xdr:to>
      <xdr:col>10</xdr:col>
      <xdr:colOff>666749</xdr:colOff>
      <xdr:row>39</xdr:row>
      <xdr:rowOff>85554</xdr:rowOff>
    </xdr:to>
    <xdr:sp macro="" textlink="">
      <xdr:nvSpPr>
        <xdr:cNvPr id="8" name="7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24967" y="6123213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Graduados</a:t>
          </a:r>
        </a:p>
      </xdr:txBody>
    </xdr:sp>
    <xdr:clientData/>
  </xdr:twoCellAnchor>
  <xdr:twoCellAnchor>
    <xdr:from>
      <xdr:col>9</xdr:col>
      <xdr:colOff>695325</xdr:colOff>
      <xdr:row>41</xdr:row>
      <xdr:rowOff>40481</xdr:rowOff>
    </xdr:from>
    <xdr:to>
      <xdr:col>12</xdr:col>
      <xdr:colOff>200025</xdr:colOff>
      <xdr:row>43</xdr:row>
      <xdr:rowOff>40480</xdr:rowOff>
    </xdr:to>
    <xdr:sp macro="" textlink="">
      <xdr:nvSpPr>
        <xdr:cNvPr id="9" name="7 CuadroText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553200" y="5850731"/>
          <a:ext cx="1790700" cy="333374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Programas</a:t>
          </a:r>
        </a:p>
        <a:p>
          <a:pPr algn="ctr"/>
          <a:endParaRPr lang="es-CO" sz="1600" b="0">
            <a:solidFill>
              <a:sysClr val="windowText" lastClr="000000"/>
            </a:solidFill>
            <a:effectLst/>
            <a:latin typeface="Franklin Gothic Medium" panose="020B0603020102020204" pitchFamily="34" charset="0"/>
          </a:endParaRPr>
        </a:p>
      </xdr:txBody>
    </xdr:sp>
    <xdr:clientData/>
  </xdr:twoCellAnchor>
  <xdr:oneCellAnchor>
    <xdr:from>
      <xdr:col>6</xdr:col>
      <xdr:colOff>531977</xdr:colOff>
      <xdr:row>7</xdr:row>
      <xdr:rowOff>142373</xdr:rowOff>
    </xdr:from>
    <xdr:ext cx="7778586" cy="1563761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709120" y="1271766"/>
          <a:ext cx="7778586" cy="1563761"/>
        </a:xfrm>
        <a:prstGeom prst="rect">
          <a:avLst/>
        </a:prstGeom>
        <a:solidFill>
          <a:schemeClr val="accent5"/>
        </a:solidFill>
        <a:ln>
          <a:solidFill>
            <a:schemeClr val="accent5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+mn-lt"/>
            </a:rPr>
            <a:t>Estadística Poblacional</a:t>
          </a:r>
        </a:p>
        <a:p>
          <a:pPr algn="ctr"/>
          <a:r>
            <a:rPr lang="es-ES" sz="4000" b="1" cap="none" spc="0" baseline="0">
              <a:ln w="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+mn-lt"/>
            </a:rPr>
            <a:t>Primer semestre 2026</a:t>
          </a:r>
        </a:p>
      </xdr:txBody>
    </xdr:sp>
    <xdr:clientData/>
  </xdr:oneCellAnchor>
  <xdr:twoCellAnchor>
    <xdr:from>
      <xdr:col>11</xdr:col>
      <xdr:colOff>217714</xdr:colOff>
      <xdr:row>37</xdr:row>
      <xdr:rowOff>95251</xdr:rowOff>
    </xdr:from>
    <xdr:to>
      <xdr:col>13</xdr:col>
      <xdr:colOff>760639</xdr:colOff>
      <xdr:row>39</xdr:row>
      <xdr:rowOff>85556</xdr:rowOff>
    </xdr:to>
    <xdr:sp macro="" textlink="">
      <xdr:nvSpPr>
        <xdr:cNvPr id="11" name="7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204857" y="6123215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Egresados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714327</xdr:colOff>
      <xdr:row>40</xdr:row>
      <xdr:rowOff>119064</xdr:rowOff>
    </xdr:from>
    <xdr:to>
      <xdr:col>18</xdr:col>
      <xdr:colOff>542878</xdr:colOff>
      <xdr:row>43</xdr:row>
      <xdr:rowOff>35720</xdr:rowOff>
    </xdr:to>
    <xdr:sp macro="" textlink="">
      <xdr:nvSpPr>
        <xdr:cNvPr id="1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 bwMode="auto">
        <a:xfrm flipH="1">
          <a:off x="12620577" y="677465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726282</xdr:colOff>
      <xdr:row>40</xdr:row>
      <xdr:rowOff>142877</xdr:rowOff>
    </xdr:from>
    <xdr:to>
      <xdr:col>3</xdr:col>
      <xdr:colOff>554833</xdr:colOff>
      <xdr:row>43</xdr:row>
      <xdr:rowOff>59532</xdr:rowOff>
    </xdr:to>
    <xdr:sp macro="" textlink="">
      <xdr:nvSpPr>
        <xdr:cNvPr id="1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 bwMode="auto">
        <a:xfrm>
          <a:off x="1202532" y="6798471"/>
          <a:ext cx="590551" cy="41671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95249</xdr:colOff>
      <xdr:row>3</xdr:row>
      <xdr:rowOff>119062</xdr:rowOff>
    </xdr:from>
    <xdr:to>
      <xdr:col>3</xdr:col>
      <xdr:colOff>693642</xdr:colOff>
      <xdr:row>9</xdr:row>
      <xdr:rowOff>92677</xdr:rowOff>
    </xdr:to>
    <xdr:grpSp>
      <xdr:nvGrpSpPr>
        <xdr:cNvPr id="17" name="Grupo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/>
      </xdr:nvGrpSpPr>
      <xdr:grpSpPr>
        <a:xfrm>
          <a:off x="1319892" y="595312"/>
          <a:ext cx="598393" cy="994151"/>
          <a:chOff x="201707" y="190269"/>
          <a:chExt cx="598393" cy="973740"/>
        </a:xfrm>
      </xdr:grpSpPr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 editAs="oneCell">
    <xdr:from>
      <xdr:col>3</xdr:col>
      <xdr:colOff>217714</xdr:colOff>
      <xdr:row>10</xdr:row>
      <xdr:rowOff>81643</xdr:rowOff>
    </xdr:from>
    <xdr:to>
      <xdr:col>18</xdr:col>
      <xdr:colOff>223228</xdr:colOff>
      <xdr:row>40</xdr:row>
      <xdr:rowOff>7186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D9445B-4318-4EEA-8F6D-278CD7FE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357" y="1741714"/>
          <a:ext cx="10864014" cy="50418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417864" y="680358"/>
          <a:ext cx="598393" cy="974610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22</xdr:col>
      <xdr:colOff>307863</xdr:colOff>
      <xdr:row>40</xdr:row>
      <xdr:rowOff>78244</xdr:rowOff>
    </xdr:from>
    <xdr:to>
      <xdr:col>23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20</xdr:col>
      <xdr:colOff>650875</xdr:colOff>
      <xdr:row>5</xdr:row>
      <xdr:rowOff>15875</xdr:rowOff>
    </xdr:from>
    <xdr:to>
      <xdr:col>22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12398375" y="857250"/>
          <a:ext cx="1416844" cy="3294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628650</xdr:colOff>
      <xdr:row>10</xdr:row>
      <xdr:rowOff>114300</xdr:rowOff>
    </xdr:from>
    <xdr:to>
      <xdr:col>13</xdr:col>
      <xdr:colOff>1472205</xdr:colOff>
      <xdr:row>39</xdr:row>
      <xdr:rowOff>136960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B0A8DD-EDB8-4195-8E3A-70802329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050" y="1809750"/>
          <a:ext cx="9035055" cy="648061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10</xdr:row>
      <xdr:rowOff>95250</xdr:rowOff>
    </xdr:from>
    <xdr:to>
      <xdr:col>22</xdr:col>
      <xdr:colOff>632524</xdr:colOff>
      <xdr:row>39</xdr:row>
      <xdr:rowOff>136199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192830C-6CFB-4054-A5EB-CD0921E4D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87100" y="1790700"/>
          <a:ext cx="9528874" cy="64988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1998889" y="516653"/>
          <a:ext cx="598393" cy="1201929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95201</xdr:colOff>
      <xdr:row>40</xdr:row>
      <xdr:rowOff>154781</xdr:rowOff>
    </xdr:from>
    <xdr:to>
      <xdr:col>18</xdr:col>
      <xdr:colOff>685752</xdr:colOff>
      <xdr:row>43</xdr:row>
      <xdr:rowOff>71437</xdr:rowOff>
    </xdr:to>
    <xdr:sp macro="" textlink="">
      <xdr:nvSpPr>
        <xdr:cNvPr id="8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 bwMode="auto">
        <a:xfrm flipH="1">
          <a:off x="12882514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41</xdr:row>
      <xdr:rowOff>11907</xdr:rowOff>
    </xdr:from>
    <xdr:to>
      <xdr:col>3</xdr:col>
      <xdr:colOff>697707</xdr:colOff>
      <xdr:row>43</xdr:row>
      <xdr:rowOff>95250</xdr:rowOff>
    </xdr:to>
    <xdr:sp macro="" textlink="">
      <xdr:nvSpPr>
        <xdr:cNvPr id="9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 bwMode="auto">
        <a:xfrm>
          <a:off x="1464469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83344</xdr:rowOff>
    </xdr:from>
    <xdr:to>
      <xdr:col>3</xdr:col>
      <xdr:colOff>646018</xdr:colOff>
      <xdr:row>9</xdr:row>
      <xdr:rowOff>56959</xdr:rowOff>
    </xdr:to>
    <xdr:grpSp>
      <xdr:nvGrpSpPr>
        <xdr:cNvPr id="11" name="Grup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285875" y="573201"/>
          <a:ext cx="598393" cy="1034972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107156</xdr:colOff>
      <xdr:row>5</xdr:row>
      <xdr:rowOff>47625</xdr:rowOff>
    </xdr:from>
    <xdr:to>
      <xdr:col>19</xdr:col>
      <xdr:colOff>0</xdr:colOff>
      <xdr:row>7</xdr:row>
      <xdr:rowOff>59531</xdr:rowOff>
    </xdr:to>
    <xdr:sp macro="" textlink="">
      <xdr:nvSpPr>
        <xdr:cNvPr id="19" name="Rectángulo redondeado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 bwMode="auto">
        <a:xfrm>
          <a:off x="12132469" y="8691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489857</xdr:colOff>
      <xdr:row>9</xdr:row>
      <xdr:rowOff>40823</xdr:rowOff>
    </xdr:from>
    <xdr:to>
      <xdr:col>19</xdr:col>
      <xdr:colOff>415219</xdr:colOff>
      <xdr:row>40</xdr:row>
      <xdr:rowOff>129371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995919-A03B-414C-AB00-FBB8EB45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6107" y="1592037"/>
          <a:ext cx="14253683" cy="55722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18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2000250" y="518014"/>
          <a:ext cx="598393" cy="1110761"/>
          <a:chOff x="201707" y="190269"/>
          <a:chExt cx="598393" cy="1010143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702469</xdr:colOff>
      <xdr:row>53</xdr:row>
      <xdr:rowOff>130970</xdr:rowOff>
    </xdr:from>
    <xdr:to>
      <xdr:col>3</xdr:col>
      <xdr:colOff>531020</xdr:colOff>
      <xdr:row>58</xdr:row>
      <xdr:rowOff>47626</xdr:rowOff>
    </xdr:to>
    <xdr:sp macro="" textlink="">
      <xdr:nvSpPr>
        <xdr:cNvPr id="7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 bwMode="auto">
        <a:xfrm>
          <a:off x="1190625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678656</xdr:colOff>
      <xdr:row>3</xdr:row>
      <xdr:rowOff>95250</xdr:rowOff>
    </xdr:from>
    <xdr:to>
      <xdr:col>3</xdr:col>
      <xdr:colOff>515049</xdr:colOff>
      <xdr:row>9</xdr:row>
      <xdr:rowOff>68865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154906" y="571500"/>
          <a:ext cx="598393" cy="1116615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95250</xdr:colOff>
      <xdr:row>4</xdr:row>
      <xdr:rowOff>130968</xdr:rowOff>
    </xdr:from>
    <xdr:to>
      <xdr:col>18</xdr:col>
      <xdr:colOff>750094</xdr:colOff>
      <xdr:row>6</xdr:row>
      <xdr:rowOff>142874</xdr:rowOff>
    </xdr:to>
    <xdr:sp macro="" textlink="">
      <xdr:nvSpPr>
        <xdr:cNvPr id="11" name="Rectángulo redondead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 bwMode="auto">
        <a:xfrm>
          <a:off x="12013406" y="785812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18</xdr:col>
      <xdr:colOff>119063</xdr:colOff>
      <xdr:row>53</xdr:row>
      <xdr:rowOff>130969</xdr:rowOff>
    </xdr:from>
    <xdr:to>
      <xdr:col>18</xdr:col>
      <xdr:colOff>709614</xdr:colOff>
      <xdr:row>58</xdr:row>
      <xdr:rowOff>47625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 bwMode="auto">
        <a:xfrm flipH="1">
          <a:off x="12799219" y="678656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365125</xdr:colOff>
      <xdr:row>9</xdr:row>
      <xdr:rowOff>95250</xdr:rowOff>
    </xdr:from>
    <xdr:to>
      <xdr:col>18</xdr:col>
      <xdr:colOff>289672</xdr:colOff>
      <xdr:row>53</xdr:row>
      <xdr:rowOff>215907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5C6DED-D758-4067-93D1-F54DDD6A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3375" y="1714500"/>
          <a:ext cx="15942422" cy="74072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3</xdr:row>
      <xdr:rowOff>0</xdr:rowOff>
    </xdr:from>
    <xdr:to>
      <xdr:col>2</xdr:col>
      <xdr:colOff>855568</xdr:colOff>
      <xdr:row>7</xdr:row>
      <xdr:rowOff>310661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2095500" y="485775"/>
          <a:ext cx="598393" cy="1101236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276225</xdr:colOff>
      <xdr:row>7</xdr:row>
      <xdr:rowOff>352425</xdr:rowOff>
    </xdr:from>
    <xdr:to>
      <xdr:col>2</xdr:col>
      <xdr:colOff>866776</xdr:colOff>
      <xdr:row>9</xdr:row>
      <xdr:rowOff>161636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 bwMode="auto">
        <a:xfrm>
          <a:off x="2114550" y="1628775"/>
          <a:ext cx="590551" cy="58073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231321</xdr:colOff>
      <xdr:row>10</xdr:row>
      <xdr:rowOff>54428</xdr:rowOff>
    </xdr:from>
    <xdr:to>
      <xdr:col>18</xdr:col>
      <xdr:colOff>758720</xdr:colOff>
      <xdr:row>39</xdr:row>
      <xdr:rowOff>70005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F12824-8ED6-4E29-8F03-0636E9EF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0392" y="1782535"/>
          <a:ext cx="12406435" cy="51454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61913</xdr:colOff>
      <xdr:row>3</xdr:row>
      <xdr:rowOff>47625</xdr:rowOff>
    </xdr:from>
    <xdr:to>
      <xdr:col>3</xdr:col>
      <xdr:colOff>660306</xdr:colOff>
      <xdr:row>9</xdr:row>
      <xdr:rowOff>21240</xdr:rowOff>
    </xdr:to>
    <xdr:grpSp>
      <xdr:nvGrpSpPr>
        <xdr:cNvPr id="11" name="Grupo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1245734" y="537482"/>
          <a:ext cx="598393" cy="1157437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169068</xdr:colOff>
      <xdr:row>40</xdr:row>
      <xdr:rowOff>119061</xdr:rowOff>
    </xdr:from>
    <xdr:to>
      <xdr:col>18</xdr:col>
      <xdr:colOff>759620</xdr:colOff>
      <xdr:row>43</xdr:row>
      <xdr:rowOff>35717</xdr:rowOff>
    </xdr:to>
    <xdr:sp macro="" textlink="">
      <xdr:nvSpPr>
        <xdr:cNvPr id="14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 bwMode="auto">
        <a:xfrm flipH="1">
          <a:off x="12956381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40</xdr:row>
      <xdr:rowOff>92868</xdr:rowOff>
    </xdr:from>
    <xdr:to>
      <xdr:col>3</xdr:col>
      <xdr:colOff>638176</xdr:colOff>
      <xdr:row>43</xdr:row>
      <xdr:rowOff>9524</xdr:rowOff>
    </xdr:to>
    <xdr:sp macro="" textlink="">
      <xdr:nvSpPr>
        <xdr:cNvPr id="15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 bwMode="auto">
        <a:xfrm>
          <a:off x="1393031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206375</xdr:colOff>
      <xdr:row>4</xdr:row>
      <xdr:rowOff>127000</xdr:rowOff>
    </xdr:from>
    <xdr:to>
      <xdr:col>19</xdr:col>
      <xdr:colOff>67469</xdr:colOff>
      <xdr:row>6</xdr:row>
      <xdr:rowOff>116227</xdr:rowOff>
    </xdr:to>
    <xdr:sp macro="" textlink="">
      <xdr:nvSpPr>
        <xdr:cNvPr id="8" name="Rectángulo redonde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 bwMode="auto">
        <a:xfrm>
          <a:off x="12271375" y="793750"/>
          <a:ext cx="1416844" cy="338477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721179</xdr:colOff>
      <xdr:row>10</xdr:row>
      <xdr:rowOff>13607</xdr:rowOff>
    </xdr:from>
    <xdr:to>
      <xdr:col>19</xdr:col>
      <xdr:colOff>52030</xdr:colOff>
      <xdr:row>40</xdr:row>
      <xdr:rowOff>4704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DC89FA-F7FC-4985-98D7-230C7B194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9393" y="1864178"/>
          <a:ext cx="12516173" cy="52978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3</xdr:row>
      <xdr:rowOff>83344</xdr:rowOff>
    </xdr:from>
    <xdr:to>
      <xdr:col>3</xdr:col>
      <xdr:colOff>541243</xdr:colOff>
      <xdr:row>9</xdr:row>
      <xdr:rowOff>56959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1262743" y="573201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228599</xdr:colOff>
      <xdr:row>40</xdr:row>
      <xdr:rowOff>154780</xdr:rowOff>
    </xdr:from>
    <xdr:to>
      <xdr:col>19</xdr:col>
      <xdr:colOff>57151</xdr:colOff>
      <xdr:row>43</xdr:row>
      <xdr:rowOff>71436</xdr:rowOff>
    </xdr:to>
    <xdr:sp macro="" textlink="">
      <xdr:nvSpPr>
        <xdr:cNvPr id="11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 bwMode="auto">
        <a:xfrm flipH="1">
          <a:off x="12980193" y="6810374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690562</xdr:colOff>
      <xdr:row>40</xdr:row>
      <xdr:rowOff>128587</xdr:rowOff>
    </xdr:from>
    <xdr:to>
      <xdr:col>3</xdr:col>
      <xdr:colOff>519113</xdr:colOff>
      <xdr:row>43</xdr:row>
      <xdr:rowOff>45243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 bwMode="auto">
        <a:xfrm>
          <a:off x="1250156" y="67841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27215</xdr:colOff>
      <xdr:row>10</xdr:row>
      <xdr:rowOff>163286</xdr:rowOff>
    </xdr:from>
    <xdr:to>
      <xdr:col>18</xdr:col>
      <xdr:colOff>434379</xdr:colOff>
      <xdr:row>36</xdr:row>
      <xdr:rowOff>8881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E64E8D-8657-4472-9DC0-8A80B83D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7108" y="1891393"/>
          <a:ext cx="11741914" cy="4499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230282" y="242376"/>
          <a:ext cx="598393" cy="980464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14</xdr:col>
      <xdr:colOff>257175</xdr:colOff>
      <xdr:row>1</xdr:row>
      <xdr:rowOff>238125</xdr:rowOff>
    </xdr:from>
    <xdr:to>
      <xdr:col>15</xdr:col>
      <xdr:colOff>304801</xdr:colOff>
      <xdr:row>3</xdr:row>
      <xdr:rowOff>121443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 flipH="1">
          <a:off x="10810875" y="39052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121445</xdr:colOff>
      <xdr:row>3</xdr:row>
      <xdr:rowOff>59531</xdr:rowOff>
    </xdr:from>
    <xdr:to>
      <xdr:col>3</xdr:col>
      <xdr:colOff>719838</xdr:colOff>
      <xdr:row>9</xdr:row>
      <xdr:rowOff>33146</xdr:rowOff>
    </xdr:to>
    <xdr:grpSp>
      <xdr:nvGrpSpPr>
        <xdr:cNvPr id="11" name="Grupo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pSpPr/>
      </xdr:nvGrpSpPr>
      <xdr:grpSpPr>
        <a:xfrm>
          <a:off x="1359695" y="567531"/>
          <a:ext cx="598393" cy="1021365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228600</xdr:colOff>
      <xdr:row>40</xdr:row>
      <xdr:rowOff>130968</xdr:rowOff>
    </xdr:from>
    <xdr:to>
      <xdr:col>19</xdr:col>
      <xdr:colOff>45246</xdr:colOff>
      <xdr:row>43</xdr:row>
      <xdr:rowOff>47623</xdr:rowOff>
    </xdr:to>
    <xdr:sp macro="" textlink="">
      <xdr:nvSpPr>
        <xdr:cNvPr id="14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 bwMode="auto">
        <a:xfrm flipH="1">
          <a:off x="13087350" y="6798468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107157</xdr:colOff>
      <xdr:row>40</xdr:row>
      <xdr:rowOff>104775</xdr:rowOff>
    </xdr:from>
    <xdr:to>
      <xdr:col>3</xdr:col>
      <xdr:colOff>697708</xdr:colOff>
      <xdr:row>43</xdr:row>
      <xdr:rowOff>21430</xdr:rowOff>
    </xdr:to>
    <xdr:sp macro="" textlink="">
      <xdr:nvSpPr>
        <xdr:cNvPr id="15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 bwMode="auto">
        <a:xfrm>
          <a:off x="1357313" y="67722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178593</xdr:colOff>
      <xdr:row>5</xdr:row>
      <xdr:rowOff>23812</xdr:rowOff>
    </xdr:from>
    <xdr:to>
      <xdr:col>19</xdr:col>
      <xdr:colOff>47625</xdr:colOff>
      <xdr:row>7</xdr:row>
      <xdr:rowOff>35718</xdr:rowOff>
    </xdr:to>
    <xdr:sp macro="" textlink="">
      <xdr:nvSpPr>
        <xdr:cNvPr id="16" name="Rectángulo redondeado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 bwMode="auto">
        <a:xfrm>
          <a:off x="12263437" y="857250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31750</xdr:colOff>
      <xdr:row>9</xdr:row>
      <xdr:rowOff>95250</xdr:rowOff>
    </xdr:from>
    <xdr:to>
      <xdr:col>18</xdr:col>
      <xdr:colOff>594018</xdr:colOff>
      <xdr:row>38</xdr:row>
      <xdr:rowOff>205756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6905C5-CF76-4A16-B4AB-258E4F16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0000" y="1651000"/>
          <a:ext cx="16564268" cy="604775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11</xdr:row>
      <xdr:rowOff>81491</xdr:rowOff>
    </xdr:from>
    <xdr:to>
      <xdr:col>3</xdr:col>
      <xdr:colOff>146051</xdr:colOff>
      <xdr:row>13</xdr:row>
      <xdr:rowOff>167707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 bwMode="auto">
        <a:xfrm>
          <a:off x="1799167" y="1944158"/>
          <a:ext cx="590551" cy="42488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317500</xdr:colOff>
      <xdr:row>4</xdr:row>
      <xdr:rowOff>0</xdr:rowOff>
    </xdr:from>
    <xdr:to>
      <xdr:col>3</xdr:col>
      <xdr:colOff>153893</xdr:colOff>
      <xdr:row>9</xdr:row>
      <xdr:rowOff>151566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1799167" y="677333"/>
          <a:ext cx="598393" cy="998233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27214</xdr:colOff>
      <xdr:row>9</xdr:row>
      <xdr:rowOff>149679</xdr:rowOff>
    </xdr:from>
    <xdr:to>
      <xdr:col>19</xdr:col>
      <xdr:colOff>40464</xdr:colOff>
      <xdr:row>39</xdr:row>
      <xdr:rowOff>37135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011DB4F-8378-40D8-B8AF-1F255421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6285" y="1700893"/>
          <a:ext cx="12205250" cy="519424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109538</xdr:colOff>
      <xdr:row>3</xdr:row>
      <xdr:rowOff>47625</xdr:rowOff>
    </xdr:from>
    <xdr:to>
      <xdr:col>3</xdr:col>
      <xdr:colOff>707931</xdr:colOff>
      <xdr:row>9</xdr:row>
      <xdr:rowOff>21240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pSpPr/>
      </xdr:nvGrpSpPr>
      <xdr:grpSpPr>
        <a:xfrm>
          <a:off x="1371601" y="535781"/>
          <a:ext cx="598393" cy="973740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395287</xdr:colOff>
      <xdr:row>40</xdr:row>
      <xdr:rowOff>119061</xdr:rowOff>
    </xdr:from>
    <xdr:to>
      <xdr:col>19</xdr:col>
      <xdr:colOff>223839</xdr:colOff>
      <xdr:row>43</xdr:row>
      <xdr:rowOff>35717</xdr:rowOff>
    </xdr:to>
    <xdr:sp macro="" textlink="">
      <xdr:nvSpPr>
        <xdr:cNvPr id="11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 flipH="1">
          <a:off x="13087350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95250</xdr:colOff>
      <xdr:row>40</xdr:row>
      <xdr:rowOff>92868</xdr:rowOff>
    </xdr:from>
    <xdr:to>
      <xdr:col>3</xdr:col>
      <xdr:colOff>685801</xdr:colOff>
      <xdr:row>43</xdr:row>
      <xdr:rowOff>9524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1357313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714375</xdr:colOff>
      <xdr:row>9</xdr:row>
      <xdr:rowOff>130969</xdr:rowOff>
    </xdr:from>
    <xdr:to>
      <xdr:col>18</xdr:col>
      <xdr:colOff>317599</xdr:colOff>
      <xdr:row>38</xdr:row>
      <xdr:rowOff>125481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5E8F69-3496-4D84-851F-E5B41A20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6438" y="1619250"/>
          <a:ext cx="9199661" cy="4828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14288</xdr:colOff>
      <xdr:row>3</xdr:row>
      <xdr:rowOff>119062</xdr:rowOff>
    </xdr:from>
    <xdr:to>
      <xdr:col>3</xdr:col>
      <xdr:colOff>612681</xdr:colOff>
      <xdr:row>9</xdr:row>
      <xdr:rowOff>92677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1141413" y="595312"/>
          <a:ext cx="598393" cy="926115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300037</xdr:colOff>
      <xdr:row>41</xdr:row>
      <xdr:rowOff>23811</xdr:rowOff>
    </xdr:from>
    <xdr:to>
      <xdr:col>19</xdr:col>
      <xdr:colOff>128589</xdr:colOff>
      <xdr:row>43</xdr:row>
      <xdr:rowOff>107154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 bwMode="auto">
        <a:xfrm flipH="1">
          <a:off x="12861131" y="6846092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0</xdr:colOff>
      <xdr:row>40</xdr:row>
      <xdr:rowOff>164305</xdr:rowOff>
    </xdr:from>
    <xdr:to>
      <xdr:col>3</xdr:col>
      <xdr:colOff>590551</xdr:colOff>
      <xdr:row>43</xdr:row>
      <xdr:rowOff>80961</xdr:rowOff>
    </xdr:to>
    <xdr:sp macro="" textlink="">
      <xdr:nvSpPr>
        <xdr:cNvPr id="10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1131094" y="68198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154781</xdr:colOff>
      <xdr:row>5</xdr:row>
      <xdr:rowOff>0</xdr:rowOff>
    </xdr:from>
    <xdr:to>
      <xdr:col>19</xdr:col>
      <xdr:colOff>47625</xdr:colOff>
      <xdr:row>7</xdr:row>
      <xdr:rowOff>11906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 bwMode="auto">
        <a:xfrm>
          <a:off x="11953875" y="821531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650875</xdr:colOff>
      <xdr:row>10</xdr:row>
      <xdr:rowOff>15875</xdr:rowOff>
    </xdr:from>
    <xdr:to>
      <xdr:col>18</xdr:col>
      <xdr:colOff>278199</xdr:colOff>
      <xdr:row>39</xdr:row>
      <xdr:rowOff>79531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F4A280-8100-4A0F-B968-EAE2F4D1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0" y="1603375"/>
          <a:ext cx="15454699" cy="473090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11</xdr:row>
      <xdr:rowOff>119591</xdr:rowOff>
    </xdr:from>
    <xdr:to>
      <xdr:col>3</xdr:col>
      <xdr:colOff>209551</xdr:colOff>
      <xdr:row>13</xdr:row>
      <xdr:rowOff>76200</xdr:rowOff>
    </xdr:to>
    <xdr:sp macro="" textlink="">
      <xdr:nvSpPr>
        <xdr:cNvPr id="4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1457325" y="1996016"/>
          <a:ext cx="590551" cy="413809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314325</xdr:colOff>
      <xdr:row>4</xdr:row>
      <xdr:rowOff>38100</xdr:rowOff>
    </xdr:from>
    <xdr:to>
      <xdr:col>3</xdr:col>
      <xdr:colOff>217393</xdr:colOff>
      <xdr:row>10</xdr:row>
      <xdr:rowOff>18216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pSpPr/>
      </xdr:nvGrpSpPr>
      <xdr:grpSpPr>
        <a:xfrm>
          <a:off x="1457325" y="704850"/>
          <a:ext cx="601568" cy="996116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C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pSpPr/>
      </xdr:nvGrpSpPr>
      <xdr:grpSpPr>
        <a:xfrm>
          <a:off x="1386691" y="671699"/>
          <a:ext cx="598393" cy="983269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24</xdr:col>
      <xdr:colOff>307863</xdr:colOff>
      <xdr:row>40</xdr:row>
      <xdr:rowOff>78244</xdr:rowOff>
    </xdr:from>
    <xdr:to>
      <xdr:col>25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22</xdr:col>
      <xdr:colOff>650875</xdr:colOff>
      <xdr:row>5</xdr:row>
      <xdr:rowOff>15875</xdr:rowOff>
    </xdr:from>
    <xdr:to>
      <xdr:col>24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381000</xdr:colOff>
      <xdr:row>12</xdr:row>
      <xdr:rowOff>0</xdr:rowOff>
    </xdr:from>
    <xdr:to>
      <xdr:col>12</xdr:col>
      <xdr:colOff>539431</xdr:colOff>
      <xdr:row>37</xdr:row>
      <xdr:rowOff>113817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E6201F-D3A8-45D4-8675-3CC163E62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45227" y="2043545"/>
          <a:ext cx="8852159" cy="5620999"/>
        </a:xfrm>
        <a:prstGeom prst="rect">
          <a:avLst/>
        </a:prstGeom>
      </xdr:spPr>
    </xdr:pic>
    <xdr:clientData/>
  </xdr:twoCellAnchor>
  <xdr:twoCellAnchor editAs="oneCell">
    <xdr:from>
      <xdr:col>13</xdr:col>
      <xdr:colOff>277091</xdr:colOff>
      <xdr:row>11</xdr:row>
      <xdr:rowOff>155863</xdr:rowOff>
    </xdr:from>
    <xdr:to>
      <xdr:col>24</xdr:col>
      <xdr:colOff>381459</xdr:colOff>
      <xdr:row>37</xdr:row>
      <xdr:rowOff>84306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21CC00F-3E64-4C85-8281-5777E46AF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97046" y="2026227"/>
          <a:ext cx="8486368" cy="560880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pSpPr/>
      </xdr:nvGrpSpPr>
      <xdr:grpSpPr>
        <a:xfrm>
          <a:off x="2007394" y="525158"/>
          <a:ext cx="598393" cy="1239348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190501</xdr:colOff>
      <xdr:row>45</xdr:row>
      <xdr:rowOff>47628</xdr:rowOff>
    </xdr:from>
    <xdr:to>
      <xdr:col>4</xdr:col>
      <xdr:colOff>19052</xdr:colOff>
      <xdr:row>47</xdr:row>
      <xdr:rowOff>130971</xdr:rowOff>
    </xdr:to>
    <xdr:sp macro="" textlink="">
      <xdr:nvSpPr>
        <xdr:cNvPr id="1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1404939" y="671512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13" name="Grup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pSpPr/>
      </xdr:nvGrpSpPr>
      <xdr:grpSpPr>
        <a:xfrm>
          <a:off x="1373188" y="591343"/>
          <a:ext cx="598393" cy="1132490"/>
          <a:chOff x="201707" y="190269"/>
          <a:chExt cx="598393" cy="973740"/>
        </a:xfrm>
      </xdr:grpSpPr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0000000-0008-0000-1D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1D00-00000F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45</xdr:row>
      <xdr:rowOff>47627</xdr:rowOff>
    </xdr:from>
    <xdr:to>
      <xdr:col>19</xdr:col>
      <xdr:colOff>197646</xdr:colOff>
      <xdr:row>47</xdr:row>
      <xdr:rowOff>130970</xdr:rowOff>
    </xdr:to>
    <xdr:sp macro="" textlink="">
      <xdr:nvSpPr>
        <xdr:cNvPr id="1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 bwMode="auto">
        <a:xfrm flipH="1">
          <a:off x="13013533" y="671512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17" name="Rectángulo redondead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 bwMode="auto">
        <a:xfrm>
          <a:off x="12299156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619125</xdr:colOff>
      <xdr:row>9</xdr:row>
      <xdr:rowOff>31750</xdr:rowOff>
    </xdr:from>
    <xdr:to>
      <xdr:col>18</xdr:col>
      <xdr:colOff>414377</xdr:colOff>
      <xdr:row>44</xdr:row>
      <xdr:rowOff>143950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DDDD3F-1744-4882-A28F-F6B1B3565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5625" y="1698625"/>
          <a:ext cx="15844877" cy="65415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6464799" name="Chart 3">
          <a:extLst>
            <a:ext uri="{FF2B5EF4-FFF2-40B4-BE49-F238E27FC236}">
              <a16:creationId xmlns:a16="http://schemas.microsoft.com/office/drawing/2014/main" id="{00000000-0008-0000-1E00-00001FA5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076450" y="457200"/>
          <a:ext cx="598393" cy="99646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0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 bwMode="auto">
        <a:xfrm>
          <a:off x="1590675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312965</xdr:colOff>
      <xdr:row>9</xdr:row>
      <xdr:rowOff>27216</xdr:rowOff>
    </xdr:from>
    <xdr:to>
      <xdr:col>18</xdr:col>
      <xdr:colOff>525893</xdr:colOff>
      <xdr:row>38</xdr:row>
      <xdr:rowOff>164724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571391F-ABF4-43B2-B6CD-D767DAA7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92036" y="1578430"/>
          <a:ext cx="12595428" cy="526740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40</xdr:row>
      <xdr:rowOff>23816</xdr:rowOff>
    </xdr:from>
    <xdr:to>
      <xdr:col>3</xdr:col>
      <xdr:colOff>697707</xdr:colOff>
      <xdr:row>42</xdr:row>
      <xdr:rowOff>107159</xdr:rowOff>
    </xdr:to>
    <xdr:sp macro="" textlink="">
      <xdr:nvSpPr>
        <xdr:cNvPr id="9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 bwMode="auto">
        <a:xfrm>
          <a:off x="1797844" y="6691316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83343</xdr:colOff>
      <xdr:row>3</xdr:row>
      <xdr:rowOff>83343</xdr:rowOff>
    </xdr:from>
    <xdr:to>
      <xdr:col>3</xdr:col>
      <xdr:colOff>681736</xdr:colOff>
      <xdr:row>9</xdr:row>
      <xdr:rowOff>56958</xdr:rowOff>
    </xdr:to>
    <xdr:grpSp>
      <xdr:nvGrpSpPr>
        <xdr:cNvPr id="10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pSpPr/>
      </xdr:nvGrpSpPr>
      <xdr:grpSpPr>
        <a:xfrm>
          <a:off x="1527968" y="559593"/>
          <a:ext cx="598393" cy="1116615"/>
          <a:chOff x="201707" y="190269"/>
          <a:chExt cx="598393" cy="973740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1F00-00000C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226219</xdr:colOff>
      <xdr:row>40</xdr:row>
      <xdr:rowOff>23815</xdr:rowOff>
    </xdr:from>
    <xdr:to>
      <xdr:col>19</xdr:col>
      <xdr:colOff>54770</xdr:colOff>
      <xdr:row>42</xdr:row>
      <xdr:rowOff>107158</xdr:rowOff>
    </xdr:to>
    <xdr:sp macro="" textlink="">
      <xdr:nvSpPr>
        <xdr:cNvPr id="13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 bwMode="auto">
        <a:xfrm flipH="1">
          <a:off x="13180219" y="66913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4</xdr:col>
      <xdr:colOff>238125</xdr:colOff>
      <xdr:row>11</xdr:row>
      <xdr:rowOff>31750</xdr:rowOff>
    </xdr:from>
    <xdr:to>
      <xdr:col>17</xdr:col>
      <xdr:colOff>528055</xdr:colOff>
      <xdr:row>38</xdr:row>
      <xdr:rowOff>34801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11256D-383A-4FA8-998C-16E21ED3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4750" y="1968500"/>
          <a:ext cx="10132430" cy="44321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11907</xdr:colOff>
      <xdr:row>40</xdr:row>
      <xdr:rowOff>119065</xdr:rowOff>
    </xdr:from>
    <xdr:to>
      <xdr:col>3</xdr:col>
      <xdr:colOff>602458</xdr:colOff>
      <xdr:row>43</xdr:row>
      <xdr:rowOff>35721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 bwMode="auto">
        <a:xfrm>
          <a:off x="1262063" y="677465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750094</xdr:colOff>
      <xdr:row>4</xdr:row>
      <xdr:rowOff>11905</xdr:rowOff>
    </xdr:from>
    <xdr:to>
      <xdr:col>3</xdr:col>
      <xdr:colOff>586487</xdr:colOff>
      <xdr:row>9</xdr:row>
      <xdr:rowOff>152208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pSpPr/>
      </xdr:nvGrpSpPr>
      <xdr:grpSpPr>
        <a:xfrm>
          <a:off x="1238250" y="666749"/>
          <a:ext cx="598393" cy="1164240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214314</xdr:colOff>
      <xdr:row>40</xdr:row>
      <xdr:rowOff>130970</xdr:rowOff>
    </xdr:from>
    <xdr:to>
      <xdr:col>19</xdr:col>
      <xdr:colOff>42865</xdr:colOff>
      <xdr:row>43</xdr:row>
      <xdr:rowOff>47626</xdr:rowOff>
    </xdr:to>
    <xdr:sp macro="" textlink="">
      <xdr:nvSpPr>
        <xdr:cNvPr id="10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 bwMode="auto">
        <a:xfrm flipH="1">
          <a:off x="12894470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178594</xdr:colOff>
      <xdr:row>4</xdr:row>
      <xdr:rowOff>142875</xdr:rowOff>
    </xdr:from>
    <xdr:to>
      <xdr:col>19</xdr:col>
      <xdr:colOff>71438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 bwMode="auto">
        <a:xfrm>
          <a:off x="12096750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269875</xdr:colOff>
      <xdr:row>10</xdr:row>
      <xdr:rowOff>111125</xdr:rowOff>
    </xdr:from>
    <xdr:to>
      <xdr:col>19</xdr:col>
      <xdr:colOff>624596</xdr:colOff>
      <xdr:row>39</xdr:row>
      <xdr:rowOff>143698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756253-8098-43AC-8736-83AB8413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6125" y="2016125"/>
          <a:ext cx="13308721" cy="509669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2</xdr:row>
      <xdr:rowOff>152400</xdr:rowOff>
    </xdr:from>
    <xdr:to>
      <xdr:col>2</xdr:col>
      <xdr:colOff>769843</xdr:colOff>
      <xdr:row>7</xdr:row>
      <xdr:rowOff>91586</xdr:rowOff>
    </xdr:to>
    <xdr:grpSp>
      <xdr:nvGrpSpPr>
        <xdr:cNvPr id="10" name="Grup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pSpPr/>
      </xdr:nvGrpSpPr>
      <xdr:grpSpPr>
        <a:xfrm>
          <a:off x="581025" y="466725"/>
          <a:ext cx="598393" cy="996461"/>
          <a:chOff x="201707" y="190269"/>
          <a:chExt cx="598393" cy="1010143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100-00000C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152400</xdr:colOff>
      <xdr:row>7</xdr:row>
      <xdr:rowOff>247650</xdr:rowOff>
    </xdr:from>
    <xdr:to>
      <xdr:col>2</xdr:col>
      <xdr:colOff>742951</xdr:colOff>
      <xdr:row>8</xdr:row>
      <xdr:rowOff>285461</xdr:rowOff>
    </xdr:to>
    <xdr:sp macro="" textlink="">
      <xdr:nvSpPr>
        <xdr:cNvPr id="13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 bwMode="auto">
        <a:xfrm>
          <a:off x="2190750" y="1619250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8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 bwMode="auto">
        <a:xfrm>
          <a:off x="1602242" y="710123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9" name="Grup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200-00000B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12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 bwMode="auto">
        <a:xfrm flipH="1">
          <a:off x="13234649" y="711313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136071</xdr:colOff>
      <xdr:row>10</xdr:row>
      <xdr:rowOff>81643</xdr:rowOff>
    </xdr:from>
    <xdr:to>
      <xdr:col>19</xdr:col>
      <xdr:colOff>145425</xdr:colOff>
      <xdr:row>39</xdr:row>
      <xdr:rowOff>164282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067367-A0F9-426E-80B0-B5ECD8C6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5142" y="1809750"/>
          <a:ext cx="12473497" cy="521253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40826</xdr:rowOff>
    </xdr:from>
    <xdr:to>
      <xdr:col>3</xdr:col>
      <xdr:colOff>590551</xdr:colOff>
      <xdr:row>42</xdr:row>
      <xdr:rowOff>103758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 bwMode="auto">
        <a:xfrm>
          <a:off x="1262063" y="670832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3</xdr:row>
      <xdr:rowOff>154782</xdr:rowOff>
    </xdr:from>
    <xdr:to>
      <xdr:col>3</xdr:col>
      <xdr:colOff>615401</xdr:colOff>
      <xdr:row>9</xdr:row>
      <xdr:rowOff>105454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pSpPr/>
      </xdr:nvGrpSpPr>
      <xdr:grpSpPr>
        <a:xfrm>
          <a:off x="1282472" y="644639"/>
          <a:ext cx="598393" cy="930386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202407</xdr:colOff>
      <xdr:row>40</xdr:row>
      <xdr:rowOff>52731</xdr:rowOff>
    </xdr:from>
    <xdr:to>
      <xdr:col>19</xdr:col>
      <xdr:colOff>30958</xdr:colOff>
      <xdr:row>42</xdr:row>
      <xdr:rowOff>115663</xdr:rowOff>
    </xdr:to>
    <xdr:sp macro="" textlink="">
      <xdr:nvSpPr>
        <xdr:cNvPr id="10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 bwMode="auto">
        <a:xfrm flipH="1">
          <a:off x="12894470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83344</xdr:colOff>
      <xdr:row>4</xdr:row>
      <xdr:rowOff>142875</xdr:rowOff>
    </xdr:from>
    <xdr:to>
      <xdr:col>18</xdr:col>
      <xdr:colOff>738188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 bwMode="auto">
        <a:xfrm>
          <a:off x="12013407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40822</xdr:colOff>
      <xdr:row>10</xdr:row>
      <xdr:rowOff>54429</xdr:rowOff>
    </xdr:from>
    <xdr:to>
      <xdr:col>18</xdr:col>
      <xdr:colOff>694141</xdr:colOff>
      <xdr:row>39</xdr:row>
      <xdr:rowOff>74435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28221A-2DEE-4764-A274-23AF292E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6286" y="1687286"/>
          <a:ext cx="12083319" cy="475529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95250</xdr:rowOff>
    </xdr:from>
    <xdr:to>
      <xdr:col>2</xdr:col>
      <xdr:colOff>693643</xdr:colOff>
      <xdr:row>7</xdr:row>
      <xdr:rowOff>24911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1400175" y="419100"/>
          <a:ext cx="598393" cy="99646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76200</xdr:colOff>
      <xdr:row>7</xdr:row>
      <xdr:rowOff>180975</xdr:rowOff>
    </xdr:from>
    <xdr:to>
      <xdr:col>2</xdr:col>
      <xdr:colOff>666751</xdr:colOff>
      <xdr:row>8</xdr:row>
      <xdr:rowOff>152400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 bwMode="auto">
        <a:xfrm>
          <a:off x="1381125" y="1571625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702469</xdr:colOff>
      <xdr:row>40</xdr:row>
      <xdr:rowOff>64637</xdr:rowOff>
    </xdr:from>
    <xdr:to>
      <xdr:col>3</xdr:col>
      <xdr:colOff>531020</xdr:colOff>
      <xdr:row>42</xdr:row>
      <xdr:rowOff>127569</xdr:rowOff>
    </xdr:to>
    <xdr:sp macro="" textlink="">
      <xdr:nvSpPr>
        <xdr:cNvPr id="1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 bwMode="auto">
        <a:xfrm>
          <a:off x="1369219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719477</xdr:colOff>
      <xdr:row>4</xdr:row>
      <xdr:rowOff>11906</xdr:rowOff>
    </xdr:from>
    <xdr:to>
      <xdr:col>3</xdr:col>
      <xdr:colOff>555870</xdr:colOff>
      <xdr:row>9</xdr:row>
      <xdr:rowOff>129266</xdr:rowOff>
    </xdr:to>
    <xdr:grpSp>
      <xdr:nvGrpSpPr>
        <xdr:cNvPr id="14" name="Grup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GrpSpPr/>
      </xdr:nvGrpSpPr>
      <xdr:grpSpPr>
        <a:xfrm>
          <a:off x="1386227" y="678656"/>
          <a:ext cx="598393" cy="1001824"/>
          <a:chOff x="201707" y="190269"/>
          <a:chExt cx="598393" cy="1003377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2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2500-000010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142876</xdr:colOff>
      <xdr:row>40</xdr:row>
      <xdr:rowOff>76542</xdr:rowOff>
    </xdr:from>
    <xdr:to>
      <xdr:col>18</xdr:col>
      <xdr:colOff>733427</xdr:colOff>
      <xdr:row>42</xdr:row>
      <xdr:rowOff>139474</xdr:rowOff>
    </xdr:to>
    <xdr:sp macro="" textlink="">
      <xdr:nvSpPr>
        <xdr:cNvPr id="1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 bwMode="auto">
        <a:xfrm flipH="1">
          <a:off x="13001626" y="673213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217714</xdr:colOff>
      <xdr:row>9</xdr:row>
      <xdr:rowOff>149679</xdr:rowOff>
    </xdr:from>
    <xdr:to>
      <xdr:col>18</xdr:col>
      <xdr:colOff>461564</xdr:colOff>
      <xdr:row>38</xdr:row>
      <xdr:rowOff>31132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75B2EB-59FC-4558-B028-4F695AE4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6464" y="1700893"/>
          <a:ext cx="12680779" cy="50113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40</xdr:row>
      <xdr:rowOff>147981</xdr:rowOff>
    </xdr:from>
    <xdr:to>
      <xdr:col>3</xdr:col>
      <xdr:colOff>638176</xdr:colOff>
      <xdr:row>43</xdr:row>
      <xdr:rowOff>8506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 bwMode="auto">
        <a:xfrm>
          <a:off x="1285875" y="7256012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40820</xdr:colOff>
      <xdr:row>4</xdr:row>
      <xdr:rowOff>11907</xdr:rowOff>
    </xdr:from>
    <xdr:to>
      <xdr:col>3</xdr:col>
      <xdr:colOff>639213</xdr:colOff>
      <xdr:row>9</xdr:row>
      <xdr:rowOff>69735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pSpPr/>
      </xdr:nvGrpSpPr>
      <xdr:grpSpPr>
        <a:xfrm>
          <a:off x="1294945" y="678657"/>
          <a:ext cx="598393" cy="930953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6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250032</xdr:colOff>
      <xdr:row>40</xdr:row>
      <xdr:rowOff>159886</xdr:rowOff>
    </xdr:from>
    <xdr:to>
      <xdr:col>19</xdr:col>
      <xdr:colOff>78583</xdr:colOff>
      <xdr:row>43</xdr:row>
      <xdr:rowOff>20411</xdr:rowOff>
    </xdr:to>
    <xdr:sp macro="" textlink="">
      <xdr:nvSpPr>
        <xdr:cNvPr id="10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 bwMode="auto">
        <a:xfrm flipH="1">
          <a:off x="12918282" y="7267917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107157</xdr:colOff>
      <xdr:row>4</xdr:row>
      <xdr:rowOff>166689</xdr:rowOff>
    </xdr:from>
    <xdr:to>
      <xdr:col>19</xdr:col>
      <xdr:colOff>1</xdr:colOff>
      <xdr:row>6</xdr:row>
      <xdr:rowOff>154782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 bwMode="auto">
        <a:xfrm>
          <a:off x="12013407" y="84534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603250</xdr:colOff>
      <xdr:row>9</xdr:row>
      <xdr:rowOff>95250</xdr:rowOff>
    </xdr:from>
    <xdr:to>
      <xdr:col>18</xdr:col>
      <xdr:colOff>313391</xdr:colOff>
      <xdr:row>40</xdr:row>
      <xdr:rowOff>28530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1219CD-6CC8-4463-B860-20B2B983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57375" y="1635125"/>
          <a:ext cx="15601016" cy="534665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2</xdr:row>
      <xdr:rowOff>123825</xdr:rowOff>
    </xdr:from>
    <xdr:to>
      <xdr:col>2</xdr:col>
      <xdr:colOff>798418</xdr:colOff>
      <xdr:row>8</xdr:row>
      <xdr:rowOff>148736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1619250" y="447675"/>
          <a:ext cx="598393" cy="99646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7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180975</xdr:colOff>
      <xdr:row>9</xdr:row>
      <xdr:rowOff>142875</xdr:rowOff>
    </xdr:from>
    <xdr:to>
      <xdr:col>2</xdr:col>
      <xdr:colOff>771526</xdr:colOff>
      <xdr:row>12</xdr:row>
      <xdr:rowOff>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 bwMode="auto">
        <a:xfrm>
          <a:off x="1114425" y="1600200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105456</xdr:colOff>
      <xdr:row>35</xdr:row>
      <xdr:rowOff>0</xdr:rowOff>
    </xdr:from>
    <xdr:to>
      <xdr:col>3</xdr:col>
      <xdr:colOff>696007</xdr:colOff>
      <xdr:row>36</xdr:row>
      <xdr:rowOff>0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pSpPr/>
      </xdr:nvGrpSpPr>
      <xdr:grpSpPr>
        <a:xfrm>
          <a:off x="1392464" y="680358"/>
          <a:ext cx="598393" cy="99048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21</xdr:col>
      <xdr:colOff>307863</xdr:colOff>
      <xdr:row>35</xdr:row>
      <xdr:rowOff>0</xdr:rowOff>
    </xdr:from>
    <xdr:to>
      <xdr:col>22</xdr:col>
      <xdr:colOff>136414</xdr:colOff>
      <xdr:row>36</xdr:row>
      <xdr:rowOff>0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19</xdr:col>
      <xdr:colOff>650875</xdr:colOff>
      <xdr:row>5</xdr:row>
      <xdr:rowOff>15875</xdr:rowOff>
    </xdr:from>
    <xdr:to>
      <xdr:col>21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746125</xdr:colOff>
      <xdr:row>13</xdr:row>
      <xdr:rowOff>158750</xdr:rowOff>
    </xdr:from>
    <xdr:to>
      <xdr:col>11</xdr:col>
      <xdr:colOff>457299</xdr:colOff>
      <xdr:row>30</xdr:row>
      <xdr:rowOff>163243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2D233F-1D4B-418C-A939-12A12893B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4125" y="2397125"/>
          <a:ext cx="8474174" cy="3481118"/>
        </a:xfrm>
        <a:prstGeom prst="rect">
          <a:avLst/>
        </a:prstGeom>
      </xdr:spPr>
    </xdr:pic>
    <xdr:clientData/>
  </xdr:twoCellAnchor>
  <xdr:twoCellAnchor editAs="oneCell">
    <xdr:from>
      <xdr:col>11</xdr:col>
      <xdr:colOff>650875</xdr:colOff>
      <xdr:row>14</xdr:row>
      <xdr:rowOff>0</xdr:rowOff>
    </xdr:from>
    <xdr:to>
      <xdr:col>21</xdr:col>
      <xdr:colOff>742983</xdr:colOff>
      <xdr:row>30</xdr:row>
      <xdr:rowOff>160828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680828-CBD2-44AF-B926-BA4F9052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21875" y="2413000"/>
          <a:ext cx="7712108" cy="34628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 flipH="1">
          <a:off x="12580144" y="7000875"/>
          <a:ext cx="590551" cy="43100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 bwMode="auto">
        <a:xfrm>
          <a:off x="1231106" y="7038975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122475</xdr:colOff>
      <xdr:row>5</xdr:row>
      <xdr:rowOff>13616</xdr:rowOff>
    </xdr:from>
    <xdr:to>
      <xdr:col>19</xdr:col>
      <xdr:colOff>15319</xdr:colOff>
      <xdr:row>7</xdr:row>
      <xdr:rowOff>20986</xdr:rowOff>
    </xdr:to>
    <xdr:sp macro="" textlink="">
      <xdr:nvSpPr>
        <xdr:cNvPr id="8" name="Rectángulo redonde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1851832" y="898080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108857</xdr:colOff>
      <xdr:row>10</xdr:row>
      <xdr:rowOff>54428</xdr:rowOff>
    </xdr:from>
    <xdr:to>
      <xdr:col>19</xdr:col>
      <xdr:colOff>61142</xdr:colOff>
      <xdr:row>39</xdr:row>
      <xdr:rowOff>70006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A15CB05-2257-4749-B689-A7C7507C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0214" y="1823357"/>
          <a:ext cx="12144285" cy="514547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pSpPr/>
      </xdr:nvGrpSpPr>
      <xdr:grpSpPr>
        <a:xfrm>
          <a:off x="1573866" y="506248"/>
          <a:ext cx="598393" cy="1237948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190501</xdr:colOff>
      <xdr:row>46</xdr:row>
      <xdr:rowOff>47628</xdr:rowOff>
    </xdr:from>
    <xdr:to>
      <xdr:col>4</xdr:col>
      <xdr:colOff>19052</xdr:colOff>
      <xdr:row>48</xdr:row>
      <xdr:rowOff>130971</xdr:rowOff>
    </xdr:to>
    <xdr:sp macro="" textlink="">
      <xdr:nvSpPr>
        <xdr:cNvPr id="3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>
          <a:off x="1400176" y="6896103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pSpPr/>
      </xdr:nvGrpSpPr>
      <xdr:grpSpPr>
        <a:xfrm>
          <a:off x="1373188" y="591343"/>
          <a:ext cx="598393" cy="1021365"/>
          <a:chOff x="201707" y="190269"/>
          <a:chExt cx="598393" cy="97374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A00-000006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46</xdr:row>
      <xdr:rowOff>47627</xdr:rowOff>
    </xdr:from>
    <xdr:to>
      <xdr:col>19</xdr:col>
      <xdr:colOff>197646</xdr:colOff>
      <xdr:row>48</xdr:row>
      <xdr:rowOff>130970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 flipH="1">
          <a:off x="13208795" y="6896102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8" name="Rectángulo redondead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 bwMode="auto">
        <a:xfrm>
          <a:off x="12494418" y="807244"/>
          <a:ext cx="1416844" cy="3548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460375</xdr:colOff>
      <xdr:row>10</xdr:row>
      <xdr:rowOff>0</xdr:rowOff>
    </xdr:from>
    <xdr:to>
      <xdr:col>19</xdr:col>
      <xdr:colOff>299582</xdr:colOff>
      <xdr:row>45</xdr:row>
      <xdr:rowOff>238665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A368186-A514-4D8A-AA23-031F93A6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4875" y="1730375"/>
          <a:ext cx="17460457" cy="769991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pSpPr/>
      </xdr:nvGrpSpPr>
      <xdr:grpSpPr>
        <a:xfrm>
          <a:off x="647700" y="457200"/>
          <a:ext cx="598393" cy="972649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104486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 bwMode="auto">
        <a:xfrm>
          <a:off x="2057400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6805</xdr:colOff>
      <xdr:row>40</xdr:row>
      <xdr:rowOff>124168</xdr:rowOff>
    </xdr:from>
    <xdr:to>
      <xdr:col>3</xdr:col>
      <xdr:colOff>597356</xdr:colOff>
      <xdr:row>43</xdr:row>
      <xdr:rowOff>20412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 bwMode="auto">
        <a:xfrm>
          <a:off x="1304586" y="6791668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71438</xdr:rowOff>
    </xdr:from>
    <xdr:to>
      <xdr:col>3</xdr:col>
      <xdr:colOff>646018</xdr:colOff>
      <xdr:row>9</xdr:row>
      <xdr:rowOff>22110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pSpPr/>
      </xdr:nvGrpSpPr>
      <xdr:grpSpPr>
        <a:xfrm>
          <a:off x="1353911" y="588509"/>
          <a:ext cx="598393" cy="1012030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C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209212</xdr:colOff>
      <xdr:row>40</xdr:row>
      <xdr:rowOff>136073</xdr:rowOff>
    </xdr:from>
    <xdr:to>
      <xdr:col>19</xdr:col>
      <xdr:colOff>37763</xdr:colOff>
      <xdr:row>43</xdr:row>
      <xdr:rowOff>32317</xdr:rowOff>
    </xdr:to>
    <xdr:sp macro="" textlink="">
      <xdr:nvSpPr>
        <xdr:cNvPr id="10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/>
      </xdr:nvSpPr>
      <xdr:spPr bwMode="auto">
        <a:xfrm flipH="1">
          <a:off x="12936993" y="6803573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35719</xdr:colOff>
      <xdr:row>4</xdr:row>
      <xdr:rowOff>142875</xdr:rowOff>
    </xdr:from>
    <xdr:to>
      <xdr:col>18</xdr:col>
      <xdr:colOff>690563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SpPr/>
      </xdr:nvSpPr>
      <xdr:spPr bwMode="auto">
        <a:xfrm>
          <a:off x="12001500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734786</xdr:colOff>
      <xdr:row>9</xdr:row>
      <xdr:rowOff>81643</xdr:rowOff>
    </xdr:from>
    <xdr:to>
      <xdr:col>18</xdr:col>
      <xdr:colOff>748036</xdr:colOff>
      <xdr:row>39</xdr:row>
      <xdr:rowOff>127610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B05C62-0A4E-4D4B-AA9B-5BD320C6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072" y="1660072"/>
          <a:ext cx="12205250" cy="535275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9525</xdr:rowOff>
    </xdr:from>
    <xdr:to>
      <xdr:col>2</xdr:col>
      <xdr:colOff>836518</xdr:colOff>
      <xdr:row>8</xdr:row>
      <xdr:rowOff>43961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pSpPr/>
      </xdr:nvGrpSpPr>
      <xdr:grpSpPr>
        <a:xfrm>
          <a:off x="1264708" y="464608"/>
          <a:ext cx="598393" cy="997520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219075</xdr:colOff>
      <xdr:row>9</xdr:row>
      <xdr:rowOff>19050</xdr:rowOff>
    </xdr:from>
    <xdr:to>
      <xdr:col>2</xdr:col>
      <xdr:colOff>809626</xdr:colOff>
      <xdr:row>9</xdr:row>
      <xdr:rowOff>428625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1247775" y="1695450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1</xdr:colOff>
      <xdr:row>39</xdr:row>
      <xdr:rowOff>124166</xdr:rowOff>
    </xdr:from>
    <xdr:to>
      <xdr:col>3</xdr:col>
      <xdr:colOff>590552</xdr:colOff>
      <xdr:row>41</xdr:row>
      <xdr:rowOff>163286</xdr:rowOff>
    </xdr:to>
    <xdr:sp macro="" textlink="">
      <xdr:nvSpPr>
        <xdr:cNvPr id="4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 bwMode="auto">
        <a:xfrm>
          <a:off x="1369220" y="7256010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4</xdr:row>
      <xdr:rowOff>47624</xdr:rowOff>
    </xdr:from>
    <xdr:to>
      <xdr:col>3</xdr:col>
      <xdr:colOff>615401</xdr:colOff>
      <xdr:row>9</xdr:row>
      <xdr:rowOff>105452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pSpPr/>
      </xdr:nvGrpSpPr>
      <xdr:grpSpPr>
        <a:xfrm>
          <a:off x="1377722" y="741588"/>
          <a:ext cx="598393" cy="942293"/>
          <a:chOff x="201707" y="190269"/>
          <a:chExt cx="598393" cy="1003377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202408</xdr:colOff>
      <xdr:row>39</xdr:row>
      <xdr:rowOff>136071</xdr:rowOff>
    </xdr:from>
    <xdr:to>
      <xdr:col>19</xdr:col>
      <xdr:colOff>30959</xdr:colOff>
      <xdr:row>41</xdr:row>
      <xdr:rowOff>175191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 bwMode="auto">
        <a:xfrm flipH="1">
          <a:off x="13001627" y="7267915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108857</xdr:colOff>
      <xdr:row>10</xdr:row>
      <xdr:rowOff>40822</xdr:rowOff>
    </xdr:from>
    <xdr:to>
      <xdr:col>18</xdr:col>
      <xdr:colOff>659228</xdr:colOff>
      <xdr:row>38</xdr:row>
      <xdr:rowOff>19165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C880190-B227-4924-B175-0C85884E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9571" y="1796143"/>
          <a:ext cx="12443014" cy="634648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35718</xdr:colOff>
      <xdr:row>39</xdr:row>
      <xdr:rowOff>147979</xdr:rowOff>
    </xdr:from>
    <xdr:to>
      <xdr:col>3</xdr:col>
      <xdr:colOff>626269</xdr:colOff>
      <xdr:row>42</xdr:row>
      <xdr:rowOff>44223</xdr:rowOff>
    </xdr:to>
    <xdr:sp macro="" textlink="">
      <xdr:nvSpPr>
        <xdr:cNvPr id="9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 bwMode="auto">
        <a:xfrm>
          <a:off x="1404937" y="6815479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76537</xdr:colOff>
      <xdr:row>4</xdr:row>
      <xdr:rowOff>11906</xdr:rowOff>
    </xdr:from>
    <xdr:to>
      <xdr:col>3</xdr:col>
      <xdr:colOff>674930</xdr:colOff>
      <xdr:row>9</xdr:row>
      <xdr:rowOff>129265</xdr:rowOff>
    </xdr:to>
    <xdr:grpSp>
      <xdr:nvGrpSpPr>
        <xdr:cNvPr id="10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GrpSpPr/>
      </xdr:nvGrpSpPr>
      <xdr:grpSpPr>
        <a:xfrm>
          <a:off x="1450858" y="665049"/>
          <a:ext cx="598393" cy="933787"/>
          <a:chOff x="201707" y="190269"/>
          <a:chExt cx="598393" cy="1003377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F00-00000C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238125</xdr:colOff>
      <xdr:row>39</xdr:row>
      <xdr:rowOff>159884</xdr:rowOff>
    </xdr:from>
    <xdr:to>
      <xdr:col>19</xdr:col>
      <xdr:colOff>66676</xdr:colOff>
      <xdr:row>42</xdr:row>
      <xdr:rowOff>56128</xdr:rowOff>
    </xdr:to>
    <xdr:sp macro="" textlink="">
      <xdr:nvSpPr>
        <xdr:cNvPr id="13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/>
      </xdr:nvSpPr>
      <xdr:spPr bwMode="auto">
        <a:xfrm flipH="1">
          <a:off x="13037344" y="6827384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 editAs="oneCell">
    <xdr:from>
      <xdr:col>3</xdr:col>
      <xdr:colOff>163286</xdr:colOff>
      <xdr:row>9</xdr:row>
      <xdr:rowOff>40822</xdr:rowOff>
    </xdr:from>
    <xdr:to>
      <xdr:col>18</xdr:col>
      <xdr:colOff>644967</xdr:colOff>
      <xdr:row>38</xdr:row>
      <xdr:rowOff>12056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679556-FFA8-438E-869B-C9E8BEB69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7607" y="1510393"/>
          <a:ext cx="13680610" cy="470652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3</xdr:row>
      <xdr:rowOff>104774</xdr:rowOff>
    </xdr:from>
    <xdr:to>
      <xdr:col>2</xdr:col>
      <xdr:colOff>731743</xdr:colOff>
      <xdr:row>6</xdr:row>
      <xdr:rowOff>186835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pSpPr/>
      </xdr:nvGrpSpPr>
      <xdr:grpSpPr>
        <a:xfrm>
          <a:off x="2085975" y="604837"/>
          <a:ext cx="598393" cy="963123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0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114300</xdr:colOff>
      <xdr:row>8</xdr:row>
      <xdr:rowOff>28575</xdr:rowOff>
    </xdr:from>
    <xdr:to>
      <xdr:col>2</xdr:col>
      <xdr:colOff>704851</xdr:colOff>
      <xdr:row>10</xdr:row>
      <xdr:rowOff>57150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 bwMode="auto">
        <a:xfrm>
          <a:off x="2228850" y="162877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57150</xdr:rowOff>
    </xdr:from>
    <xdr:to>
      <xdr:col>7</xdr:col>
      <xdr:colOff>790576</xdr:colOff>
      <xdr:row>10</xdr:row>
      <xdr:rowOff>85725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 bwMode="auto">
        <a:xfrm flipH="1">
          <a:off x="8477250" y="180022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104775</xdr:rowOff>
    </xdr:from>
    <xdr:to>
      <xdr:col>2</xdr:col>
      <xdr:colOff>779368</xdr:colOff>
      <xdr:row>6</xdr:row>
      <xdr:rowOff>167786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1824038" y="438150"/>
          <a:ext cx="598393" cy="1063136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161925</xdr:colOff>
      <xdr:row>8</xdr:row>
      <xdr:rowOff>9526</xdr:rowOff>
    </xdr:from>
    <xdr:to>
      <xdr:col>2</xdr:col>
      <xdr:colOff>752476</xdr:colOff>
      <xdr:row>10</xdr:row>
      <xdr:rowOff>38101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 bwMode="auto">
        <a:xfrm>
          <a:off x="1809750" y="160972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28576</xdr:rowOff>
    </xdr:from>
    <xdr:to>
      <xdr:col>7</xdr:col>
      <xdr:colOff>790576</xdr:colOff>
      <xdr:row>10</xdr:row>
      <xdr:rowOff>57151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 bwMode="auto">
        <a:xfrm flipH="1">
          <a:off x="9010650" y="162877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13</xdr:row>
      <xdr:rowOff>42333</xdr:rowOff>
    </xdr:from>
    <xdr:to>
      <xdr:col>2</xdr:col>
      <xdr:colOff>897467</xdr:colOff>
      <xdr:row>16</xdr:row>
      <xdr:rowOff>2078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 bwMode="auto">
        <a:xfrm>
          <a:off x="611716" y="5271558"/>
          <a:ext cx="590551" cy="47409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5</xdr:col>
      <xdr:colOff>319882</xdr:colOff>
      <xdr:row>13</xdr:row>
      <xdr:rowOff>64821</xdr:rowOff>
    </xdr:from>
    <xdr:to>
      <xdr:col>5</xdr:col>
      <xdr:colOff>900908</xdr:colOff>
      <xdr:row>16</xdr:row>
      <xdr:rowOff>15041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0</xdr:rowOff>
    </xdr:from>
    <xdr:to>
      <xdr:col>2</xdr:col>
      <xdr:colOff>979393</xdr:colOff>
      <xdr:row>8</xdr:row>
      <xdr:rowOff>47625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pSpPr/>
      </xdr:nvGrpSpPr>
      <xdr:grpSpPr>
        <a:xfrm>
          <a:off x="685800" y="495300"/>
          <a:ext cx="598393" cy="88582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3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3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11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 bwMode="auto">
        <a:xfrm flipH="1">
          <a:off x="12584907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 bwMode="auto">
        <a:xfrm>
          <a:off x="1235869" y="684371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16</xdr:col>
      <xdr:colOff>734778</xdr:colOff>
      <xdr:row>5</xdr:row>
      <xdr:rowOff>122483</xdr:rowOff>
    </xdr:from>
    <xdr:to>
      <xdr:col>18</xdr:col>
      <xdr:colOff>627622</xdr:colOff>
      <xdr:row>7</xdr:row>
      <xdr:rowOff>129853</xdr:rowOff>
    </xdr:to>
    <xdr:sp macro="" textlink="">
      <xdr:nvSpPr>
        <xdr:cNvPr id="13" name="Rectángulo redondead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11702135" y="1006947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2</xdr:col>
      <xdr:colOff>680357</xdr:colOff>
      <xdr:row>9</xdr:row>
      <xdr:rowOff>136071</xdr:rowOff>
    </xdr:from>
    <xdr:to>
      <xdr:col>18</xdr:col>
      <xdr:colOff>553387</xdr:colOff>
      <xdr:row>38</xdr:row>
      <xdr:rowOff>163841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BC13C8-5E81-434D-B611-90BE1EC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9714" y="1728107"/>
          <a:ext cx="12065030" cy="515766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42</xdr:row>
      <xdr:rowOff>124166</xdr:rowOff>
    </xdr:from>
    <xdr:to>
      <xdr:col>3</xdr:col>
      <xdr:colOff>590552</xdr:colOff>
      <xdr:row>44</xdr:row>
      <xdr:rowOff>163286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 bwMode="auto">
        <a:xfrm>
          <a:off x="1362076" y="7344116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202408</xdr:colOff>
      <xdr:row>42</xdr:row>
      <xdr:rowOff>136071</xdr:rowOff>
    </xdr:from>
    <xdr:to>
      <xdr:col>19</xdr:col>
      <xdr:colOff>30959</xdr:colOff>
      <xdr:row>44</xdr:row>
      <xdr:rowOff>175191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 bwMode="auto">
        <a:xfrm flipH="1">
          <a:off x="12994483" y="7356021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238125</xdr:rowOff>
    </xdr:from>
    <xdr:to>
      <xdr:col>3</xdr:col>
      <xdr:colOff>646018</xdr:colOff>
      <xdr:row>8</xdr:row>
      <xdr:rowOff>93547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GrpSpPr/>
      </xdr:nvGrpSpPr>
      <xdr:grpSpPr>
        <a:xfrm>
          <a:off x="1428750" y="857250"/>
          <a:ext cx="598393" cy="934922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 editAs="oneCell">
    <xdr:from>
      <xdr:col>2</xdr:col>
      <xdr:colOff>587375</xdr:colOff>
      <xdr:row>9</xdr:row>
      <xdr:rowOff>142875</xdr:rowOff>
    </xdr:from>
    <xdr:to>
      <xdr:col>19</xdr:col>
      <xdr:colOff>88582</xdr:colOff>
      <xdr:row>40</xdr:row>
      <xdr:rowOff>123234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BA6DF7-01B5-46E4-AAAD-E4F390D9A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6500" y="2143125"/>
          <a:ext cx="12455207" cy="490160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24</xdr:row>
      <xdr:rowOff>42333</xdr:rowOff>
    </xdr:from>
    <xdr:to>
      <xdr:col>2</xdr:col>
      <xdr:colOff>897467</xdr:colOff>
      <xdr:row>27</xdr:row>
      <xdr:rowOff>2078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 bwMode="auto">
        <a:xfrm>
          <a:off x="910166" y="5196416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319882</xdr:colOff>
      <xdr:row>24</xdr:row>
      <xdr:rowOff>64821</xdr:rowOff>
    </xdr:from>
    <xdr:to>
      <xdr:col>10</xdr:col>
      <xdr:colOff>900908</xdr:colOff>
      <xdr:row>27</xdr:row>
      <xdr:rowOff>15041</xdr:rowOff>
    </xdr:to>
    <xdr:sp macro="" textlink="">
      <xdr:nvSpPr>
        <xdr:cNvPr id="7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148167</xdr:rowOff>
    </xdr:from>
    <xdr:to>
      <xdr:col>2</xdr:col>
      <xdr:colOff>979393</xdr:colOff>
      <xdr:row>7</xdr:row>
      <xdr:rowOff>30047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pSpPr/>
      </xdr:nvGrpSpPr>
      <xdr:grpSpPr>
        <a:xfrm>
          <a:off x="687917" y="635000"/>
          <a:ext cx="598393" cy="950797"/>
          <a:chOff x="201707" y="190269"/>
          <a:chExt cx="598393" cy="1003377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3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190500</xdr:rowOff>
    </xdr:from>
    <xdr:to>
      <xdr:col>3</xdr:col>
      <xdr:colOff>636493</xdr:colOff>
      <xdr:row>6</xdr:row>
      <xdr:rowOff>17347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1126671" y="503464"/>
          <a:ext cx="598393" cy="942633"/>
          <a:chOff x="201707" y="190269"/>
          <a:chExt cx="598393" cy="100337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3</xdr:col>
      <xdr:colOff>0</xdr:colOff>
      <xdr:row>6</xdr:row>
      <xdr:rowOff>154119</xdr:rowOff>
    </xdr:from>
    <xdr:to>
      <xdr:col>3</xdr:col>
      <xdr:colOff>590551</xdr:colOff>
      <xdr:row>9</xdr:row>
      <xdr:rowOff>136089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 bwMode="auto">
        <a:xfrm>
          <a:off x="1924050" y="1592394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255324</xdr:colOff>
      <xdr:row>6</xdr:row>
      <xdr:rowOff>158881</xdr:rowOff>
    </xdr:from>
    <xdr:to>
      <xdr:col>10</xdr:col>
      <xdr:colOff>845875</xdr:colOff>
      <xdr:row>9</xdr:row>
      <xdr:rowOff>131326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 bwMode="auto">
        <a:xfrm flipH="1">
          <a:off x="10866174" y="1597156"/>
          <a:ext cx="590551" cy="45822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30282" y="237894"/>
          <a:ext cx="598393" cy="97374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7</xdr:col>
      <xdr:colOff>328088</xdr:colOff>
      <xdr:row>0</xdr:row>
      <xdr:rowOff>84669</xdr:rowOff>
    </xdr:from>
    <xdr:to>
      <xdr:col>7</xdr:col>
      <xdr:colOff>918639</xdr:colOff>
      <xdr:row>2</xdr:row>
      <xdr:rowOff>88637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9620255" y="8466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338662</xdr:colOff>
      <xdr:row>3</xdr:row>
      <xdr:rowOff>211666</xdr:rowOff>
    </xdr:from>
    <xdr:to>
      <xdr:col>7</xdr:col>
      <xdr:colOff>929213</xdr:colOff>
      <xdr:row>5</xdr:row>
      <xdr:rowOff>99217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9630829" y="8889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195260</xdr:colOff>
      <xdr:row>40</xdr:row>
      <xdr:rowOff>154782</xdr:rowOff>
    </xdr:from>
    <xdr:to>
      <xdr:col>4</xdr:col>
      <xdr:colOff>23811</xdr:colOff>
      <xdr:row>43</xdr:row>
      <xdr:rowOff>71437</xdr:rowOff>
    </xdr:to>
    <xdr:sp macro="" textlink="">
      <xdr:nvSpPr>
        <xdr:cNvPr id="1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1278729" y="682228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 flipH="1">
          <a:off x="12668201" y="68222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111917</xdr:colOff>
      <xdr:row>3</xdr:row>
      <xdr:rowOff>154780</xdr:rowOff>
    </xdr:from>
    <xdr:to>
      <xdr:col>3</xdr:col>
      <xdr:colOff>710310</xdr:colOff>
      <xdr:row>9</xdr:row>
      <xdr:rowOff>128395</xdr:rowOff>
    </xdr:to>
    <xdr:grpSp>
      <xdr:nvGrpSpPr>
        <xdr:cNvPr id="14" name="Grup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pSpPr/>
      </xdr:nvGrpSpPr>
      <xdr:grpSpPr>
        <a:xfrm>
          <a:off x="1186881" y="644637"/>
          <a:ext cx="598393" cy="953329"/>
          <a:chOff x="201707" y="190269"/>
          <a:chExt cx="598393" cy="973740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 editAs="oneCell">
    <xdr:from>
      <xdr:col>3</xdr:col>
      <xdr:colOff>217715</xdr:colOff>
      <xdr:row>10</xdr:row>
      <xdr:rowOff>95250</xdr:rowOff>
    </xdr:from>
    <xdr:to>
      <xdr:col>18</xdr:col>
      <xdr:colOff>539219</xdr:colOff>
      <xdr:row>38</xdr:row>
      <xdr:rowOff>22488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E51756-8885-4C29-B417-7DA73BD6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2679" y="1728107"/>
          <a:ext cx="13125826" cy="4499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0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 bwMode="auto">
        <a:xfrm flipH="1">
          <a:off x="12661057" y="6631781"/>
          <a:ext cx="590551" cy="40243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154781</xdr:colOff>
      <xdr:row>41</xdr:row>
      <xdr:rowOff>0</xdr:rowOff>
    </xdr:from>
    <xdr:to>
      <xdr:col>3</xdr:col>
      <xdr:colOff>745332</xdr:colOff>
      <xdr:row>43</xdr:row>
      <xdr:rowOff>83343</xdr:rowOff>
    </xdr:to>
    <xdr:sp macro="" textlink="">
      <xdr:nvSpPr>
        <xdr:cNvPr id="14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 bwMode="auto">
        <a:xfrm>
          <a:off x="1250156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3</xdr:row>
      <xdr:rowOff>83343</xdr:rowOff>
    </xdr:from>
    <xdr:to>
      <xdr:col>3</xdr:col>
      <xdr:colOff>705549</xdr:colOff>
      <xdr:row>9</xdr:row>
      <xdr:rowOff>56958</xdr:rowOff>
    </xdr:to>
    <xdr:grpSp>
      <xdr:nvGrpSpPr>
        <xdr:cNvPr id="15" name="Grup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pSpPr/>
      </xdr:nvGrpSpPr>
      <xdr:grpSpPr>
        <a:xfrm>
          <a:off x="1202531" y="591343"/>
          <a:ext cx="598393" cy="1021365"/>
          <a:chOff x="201707" y="190269"/>
          <a:chExt cx="598393" cy="973740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71438</xdr:colOff>
      <xdr:row>4</xdr:row>
      <xdr:rowOff>11906</xdr:rowOff>
    </xdr:from>
    <xdr:to>
      <xdr:col>18</xdr:col>
      <xdr:colOff>726282</xdr:colOff>
      <xdr:row>6</xdr:row>
      <xdr:rowOff>23812</xdr:rowOff>
    </xdr:to>
    <xdr:sp macro="" textlink="">
      <xdr:nvSpPr>
        <xdr:cNvPr id="2" name="Rectángulo redondeado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1834813" y="6786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3</xdr:col>
      <xdr:colOff>206375</xdr:colOff>
      <xdr:row>9</xdr:row>
      <xdr:rowOff>15875</xdr:rowOff>
    </xdr:from>
    <xdr:to>
      <xdr:col>18</xdr:col>
      <xdr:colOff>702794</xdr:colOff>
      <xdr:row>39</xdr:row>
      <xdr:rowOff>166456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803054-3222-46D7-8C54-8D34A5C8B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1750" y="1571625"/>
          <a:ext cx="17308044" cy="53893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408214</xdr:colOff>
      <xdr:row>10</xdr:row>
      <xdr:rowOff>108858</xdr:rowOff>
    </xdr:from>
    <xdr:to>
      <xdr:col>2</xdr:col>
      <xdr:colOff>998765</xdr:colOff>
      <xdr:row>12</xdr:row>
      <xdr:rowOff>171790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2340428" y="17417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408214</xdr:colOff>
      <xdr:row>3</xdr:row>
      <xdr:rowOff>108858</xdr:rowOff>
    </xdr:from>
    <xdr:to>
      <xdr:col>2</xdr:col>
      <xdr:colOff>1006607</xdr:colOff>
      <xdr:row>9</xdr:row>
      <xdr:rowOff>21241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002126" y="512270"/>
          <a:ext cx="598393" cy="988147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norte.sharepoint.com/Users/slcabana/OneDrive%20-%20Universidad%20del%20Norte/Informaci&#243;n%20y%20Estad&#237;stica%20-%20General/Estad&#237;sticas/Poblaci&#243;n/2025-1/Excel/Informe%20de%20Estad&#237;sticas%20Poblacionales%202025-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Matriculados PR depurada"/>
      <sheetName val="BD Inscritos Totales"/>
      <sheetName val="TD"/>
      <sheetName val="Inicio"/>
      <sheetName val="Serie 2014-2025"/>
      <sheetName val="Serie de Inscritos"/>
      <sheetName val="Inscritos y Admitidos"/>
      <sheetName val="Inscritos y matriculados nuevos"/>
      <sheetName val="TA Ins, Adm, MN y MT"/>
      <sheetName val="Inscritos por género"/>
      <sheetName val="Inscritos por género y división"/>
      <sheetName val="Inscritos por género y div-prog"/>
      <sheetName val="Inscritos por Edades"/>
      <sheetName val="Inscritos por Estrato"/>
      <sheetName val="Detalle Inscritos Estrato"/>
      <sheetName val="Comparativo Inscritos"/>
      <sheetName val="Detalle Comp. Inscritos"/>
      <sheetName val="Dist Geog Inscritos"/>
      <sheetName val="Detalle Insc Depto"/>
      <sheetName val="Serie de Admitidos"/>
      <sheetName val="Tasa absorción nuevos_Adm"/>
      <sheetName val="Admitidos por Género Uni"/>
      <sheetName val="Adm por División Genero"/>
      <sheetName val="Detalles Admitidos"/>
      <sheetName val="Serie de Nuevos"/>
      <sheetName val="Mat Nuevos Genero U"/>
      <sheetName val="Mat Nuevos Género División"/>
      <sheetName val="Detalle Mat Nuevos"/>
      <sheetName val="Mat nuevos por Estrato "/>
      <sheetName val="Detalle Mat Nuevos Estrato "/>
      <sheetName val="Mat Nuevo Por DPTO"/>
      <sheetName val="Detalle Mat Nuevo Por Dpto"/>
      <sheetName val="Mat Nuevo por edades"/>
      <sheetName val="Detalle Comparativo Mat Nuevos"/>
      <sheetName val="Comparativo Mat Nuevo"/>
      <sheetName val="Serie de Matriculados"/>
      <sheetName val="Comparativo Mat Totales"/>
      <sheetName val="Detalle Comparativo Mat Totales"/>
      <sheetName val="Mat Totales Uni por género"/>
      <sheetName val="Mat Totales por División"/>
      <sheetName val="Detalle Mat Totales Por Género"/>
      <sheetName val="Mat totales por Estrato"/>
      <sheetName val="Detalle Mat Totales Estrato"/>
      <sheetName val="Mat Tot Por DPTO"/>
      <sheetName val="Detalle tot Por Dpto"/>
      <sheetName val="Mat Totales por Tipo Estudiante"/>
      <sheetName val="Detalle Desc Tipo de Estudiante"/>
      <sheetName val="Graduados Totales"/>
      <sheetName val="Graduados Semestre"/>
      <sheetName val="Graduados Pregrado"/>
      <sheetName val="Graduados Posgrado"/>
      <sheetName val="Egresados Totales"/>
      <sheetName val="Distribución de Prog Registrado"/>
      <sheetName val="Programas Registrados"/>
      <sheetName val="Programas en Funcionamiento"/>
    </sheetNames>
    <sheetDataSet>
      <sheetData sheetId="0"/>
      <sheetData sheetId="1"/>
      <sheetData sheetId="2">
        <row r="14">
          <cell r="D14" t="str">
            <v>Cuenta de PIDM</v>
          </cell>
          <cell r="E14" t="str">
            <v>Etiquetas de columna</v>
          </cell>
          <cell r="P14" t="str">
            <v>Cuenta de PIDM</v>
          </cell>
          <cell r="Q14" t="str">
            <v>Etiquetas de columna</v>
          </cell>
          <cell r="AB14" t="str">
            <v>Cuenta de PIDM</v>
          </cell>
          <cell r="AC14" t="str">
            <v>Etiquetas de columna</v>
          </cell>
          <cell r="AV14" t="str">
            <v>Cuenta de PIDM</v>
          </cell>
          <cell r="AW14" t="str">
            <v>Etiquetas de columna</v>
          </cell>
        </row>
        <row r="15">
          <cell r="D15" t="str">
            <v>Etiquetas de fila</v>
          </cell>
          <cell r="E15" t="str">
            <v>F</v>
          </cell>
          <cell r="F15" t="str">
            <v>M</v>
          </cell>
          <cell r="G15" t="str">
            <v>Total general</v>
          </cell>
          <cell r="P15" t="str">
            <v>Etiquetas de fila</v>
          </cell>
          <cell r="Q15" t="str">
            <v>F</v>
          </cell>
          <cell r="R15" t="str">
            <v>M</v>
          </cell>
          <cell r="S15" t="str">
            <v>Total general</v>
          </cell>
          <cell r="AB15" t="str">
            <v>Etiquetas de fila</v>
          </cell>
          <cell r="AC15" t="str">
            <v>F</v>
          </cell>
          <cell r="AD15" t="str">
            <v>M</v>
          </cell>
          <cell r="AE15" t="str">
            <v>Total general</v>
          </cell>
          <cell r="AV15" t="str">
            <v>Etiquetas de fila</v>
          </cell>
          <cell r="AW15" t="str">
            <v>F</v>
          </cell>
          <cell r="AX15" t="str">
            <v>M</v>
          </cell>
          <cell r="AY15" t="str">
            <v>Total general</v>
          </cell>
        </row>
        <row r="16">
          <cell r="D16" t="str">
            <v>Escuela de Negocios</v>
          </cell>
          <cell r="E16">
            <v>258</v>
          </cell>
          <cell r="F16">
            <v>201</v>
          </cell>
          <cell r="G16">
            <v>459</v>
          </cell>
          <cell r="P16" t="str">
            <v>División de Ciencias Básicas</v>
          </cell>
          <cell r="Q16">
            <v>64</v>
          </cell>
          <cell r="R16">
            <v>95</v>
          </cell>
          <cell r="S16">
            <v>159</v>
          </cell>
          <cell r="AB16" t="str">
            <v>División de Ciencias Básicas</v>
          </cell>
          <cell r="AC16">
            <v>26</v>
          </cell>
          <cell r="AD16">
            <v>37</v>
          </cell>
          <cell r="AE16">
            <v>63</v>
          </cell>
          <cell r="AV16" t="str">
            <v>División de Ciencias Básicas</v>
          </cell>
          <cell r="AW16">
            <v>161</v>
          </cell>
          <cell r="AX16">
            <v>234</v>
          </cell>
          <cell r="AY16">
            <v>395</v>
          </cell>
        </row>
        <row r="17">
          <cell r="D17" t="str">
            <v>Administración de Empresas</v>
          </cell>
          <cell r="E17">
            <v>57</v>
          </cell>
          <cell r="F17">
            <v>77</v>
          </cell>
          <cell r="G17">
            <v>134</v>
          </cell>
          <cell r="P17" t="str">
            <v>Ciencia de datos</v>
          </cell>
          <cell r="Q17">
            <v>38</v>
          </cell>
          <cell r="R17">
            <v>62</v>
          </cell>
          <cell r="S17">
            <v>100</v>
          </cell>
          <cell r="AB17" t="str">
            <v>Ciencia de datos</v>
          </cell>
          <cell r="AC17">
            <v>14</v>
          </cell>
          <cell r="AD17">
            <v>26</v>
          </cell>
          <cell r="AE17">
            <v>40</v>
          </cell>
          <cell r="AV17" t="str">
            <v>Ciencia de datos</v>
          </cell>
          <cell r="AW17">
            <v>58</v>
          </cell>
          <cell r="AX17">
            <v>113</v>
          </cell>
          <cell r="AY17">
            <v>171</v>
          </cell>
        </row>
        <row r="18">
          <cell r="D18" t="str">
            <v>Contaduría Pública</v>
          </cell>
          <cell r="E18">
            <v>30</v>
          </cell>
          <cell r="F18">
            <v>42</v>
          </cell>
          <cell r="G18">
            <v>72</v>
          </cell>
          <cell r="P18" t="str">
            <v>Geología</v>
          </cell>
          <cell r="Q18">
            <v>23</v>
          </cell>
          <cell r="R18">
            <v>26</v>
          </cell>
          <cell r="S18">
            <v>49</v>
          </cell>
          <cell r="AB18" t="str">
            <v>Geología</v>
          </cell>
          <cell r="AC18">
            <v>12</v>
          </cell>
          <cell r="AD18">
            <v>11</v>
          </cell>
          <cell r="AE18">
            <v>23</v>
          </cell>
          <cell r="AV18" t="str">
            <v>Geología</v>
          </cell>
          <cell r="AW18">
            <v>88</v>
          </cell>
          <cell r="AX18">
            <v>93</v>
          </cell>
          <cell r="AY18">
            <v>181</v>
          </cell>
        </row>
        <row r="19">
          <cell r="D19" t="str">
            <v>Negocios Internacionales</v>
          </cell>
          <cell r="E19">
            <v>171</v>
          </cell>
          <cell r="F19">
            <v>82</v>
          </cell>
          <cell r="G19">
            <v>253</v>
          </cell>
          <cell r="P19" t="str">
            <v>Matemáticas</v>
          </cell>
          <cell r="Q19">
            <v>3</v>
          </cell>
          <cell r="R19">
            <v>7</v>
          </cell>
          <cell r="S19">
            <v>10</v>
          </cell>
          <cell r="AB19" t="str">
            <v>División de Ciencias de la Salud</v>
          </cell>
          <cell r="AC19">
            <v>134</v>
          </cell>
          <cell r="AD19">
            <v>51</v>
          </cell>
          <cell r="AE19">
            <v>185</v>
          </cell>
          <cell r="AV19" t="str">
            <v>Matemáticas</v>
          </cell>
          <cell r="AW19">
            <v>15</v>
          </cell>
          <cell r="AX19">
            <v>28</v>
          </cell>
          <cell r="AY19">
            <v>43</v>
          </cell>
        </row>
        <row r="20">
          <cell r="D20" t="str">
            <v>División de Derecho, C. Politica y Rel Inter</v>
          </cell>
          <cell r="E20">
            <v>256</v>
          </cell>
          <cell r="F20">
            <v>128</v>
          </cell>
          <cell r="G20">
            <v>384</v>
          </cell>
          <cell r="P20" t="str">
            <v>División de Ciencias de la Salud</v>
          </cell>
          <cell r="Q20">
            <v>453</v>
          </cell>
          <cell r="R20">
            <v>169</v>
          </cell>
          <cell r="S20">
            <v>622</v>
          </cell>
          <cell r="AB20" t="str">
            <v>Enfermería</v>
          </cell>
          <cell r="AC20">
            <v>18</v>
          </cell>
          <cell r="AD20">
            <v>4</v>
          </cell>
          <cell r="AE20">
            <v>22</v>
          </cell>
          <cell r="AV20" t="str">
            <v>División de Ciencias de la Salud</v>
          </cell>
          <cell r="AW20">
            <v>1256</v>
          </cell>
          <cell r="AX20">
            <v>690</v>
          </cell>
          <cell r="AY20">
            <v>1946</v>
          </cell>
        </row>
        <row r="21">
          <cell r="D21" t="str">
            <v>Ciencia Política y Gobierno</v>
          </cell>
          <cell r="E21">
            <v>23</v>
          </cell>
          <cell r="F21">
            <v>11</v>
          </cell>
          <cell r="G21">
            <v>34</v>
          </cell>
          <cell r="P21" t="str">
            <v>Enfermería</v>
          </cell>
          <cell r="Q21">
            <v>41</v>
          </cell>
          <cell r="R21">
            <v>6</v>
          </cell>
          <cell r="S21">
            <v>47</v>
          </cell>
          <cell r="AB21" t="str">
            <v>Medicina</v>
          </cell>
          <cell r="AC21">
            <v>100</v>
          </cell>
          <cell r="AD21">
            <v>40</v>
          </cell>
          <cell r="AE21">
            <v>140</v>
          </cell>
          <cell r="AV21" t="str">
            <v>Enfermería</v>
          </cell>
          <cell r="AW21">
            <v>181</v>
          </cell>
          <cell r="AX21">
            <v>33</v>
          </cell>
          <cell r="AY21">
            <v>214</v>
          </cell>
        </row>
        <row r="22">
          <cell r="D22" t="str">
            <v>Derecho</v>
          </cell>
          <cell r="E22">
            <v>179</v>
          </cell>
          <cell r="F22">
            <v>99</v>
          </cell>
          <cell r="G22">
            <v>278</v>
          </cell>
          <cell r="P22" t="str">
            <v>Medicina</v>
          </cell>
          <cell r="Q22">
            <v>369</v>
          </cell>
          <cell r="R22">
            <v>147</v>
          </cell>
          <cell r="S22">
            <v>516</v>
          </cell>
          <cell r="AB22" t="str">
            <v>Odontología</v>
          </cell>
          <cell r="AC22">
            <v>16</v>
          </cell>
          <cell r="AD22">
            <v>7</v>
          </cell>
          <cell r="AE22">
            <v>23</v>
          </cell>
          <cell r="AV22" t="str">
            <v>Medicina</v>
          </cell>
          <cell r="AW22">
            <v>906</v>
          </cell>
          <cell r="AX22">
            <v>578</v>
          </cell>
          <cell r="AY22">
            <v>1484</v>
          </cell>
        </row>
        <row r="23">
          <cell r="D23" t="str">
            <v>Relaciones Internacionales</v>
          </cell>
          <cell r="E23">
            <v>54</v>
          </cell>
          <cell r="F23">
            <v>18</v>
          </cell>
          <cell r="G23">
            <v>72</v>
          </cell>
          <cell r="P23" t="str">
            <v>Odontología</v>
          </cell>
          <cell r="Q23">
            <v>43</v>
          </cell>
          <cell r="R23">
            <v>16</v>
          </cell>
          <cell r="S23">
            <v>59</v>
          </cell>
          <cell r="AB23" t="str">
            <v>División de Derecho, C. Politica y Rel Inter</v>
          </cell>
          <cell r="AC23">
            <v>96</v>
          </cell>
          <cell r="AD23">
            <v>43</v>
          </cell>
          <cell r="AE23">
            <v>139</v>
          </cell>
          <cell r="AV23" t="str">
            <v>Odontología</v>
          </cell>
          <cell r="AW23">
            <v>169</v>
          </cell>
          <cell r="AX23">
            <v>79</v>
          </cell>
          <cell r="AY23">
            <v>248</v>
          </cell>
        </row>
        <row r="24">
          <cell r="D24" t="str">
            <v>División de Ciencias de la Salud</v>
          </cell>
          <cell r="E24">
            <v>510</v>
          </cell>
          <cell r="F24">
            <v>204</v>
          </cell>
          <cell r="G24">
            <v>714</v>
          </cell>
          <cell r="P24" t="str">
            <v>División de Derecho, C. Politica y Rel Inter</v>
          </cell>
          <cell r="Q24">
            <v>244</v>
          </cell>
          <cell r="R24">
            <v>123</v>
          </cell>
          <cell r="S24">
            <v>367</v>
          </cell>
          <cell r="AB24" t="str">
            <v>Ciencia Política y Gobierno</v>
          </cell>
          <cell r="AC24">
            <v>13</v>
          </cell>
          <cell r="AD24">
            <v>5</v>
          </cell>
          <cell r="AE24">
            <v>18</v>
          </cell>
          <cell r="AV24" t="str">
            <v>División de Derecho, C. Politica y Rel Inter</v>
          </cell>
          <cell r="AW24">
            <v>653</v>
          </cell>
          <cell r="AX24">
            <v>365</v>
          </cell>
          <cell r="AY24">
            <v>1018</v>
          </cell>
        </row>
        <row r="25">
          <cell r="D25" t="str">
            <v>Enfermería</v>
          </cell>
          <cell r="E25">
            <v>41</v>
          </cell>
          <cell r="F25">
            <v>7</v>
          </cell>
          <cell r="G25">
            <v>48</v>
          </cell>
          <cell r="P25" t="str">
            <v>Ciencia Política y Gobierno</v>
          </cell>
          <cell r="Q25">
            <v>23</v>
          </cell>
          <cell r="R25">
            <v>11</v>
          </cell>
          <cell r="S25">
            <v>34</v>
          </cell>
          <cell r="AB25" t="str">
            <v>Derecho</v>
          </cell>
          <cell r="AC25">
            <v>53</v>
          </cell>
          <cell r="AD25">
            <v>32</v>
          </cell>
          <cell r="AE25">
            <v>85</v>
          </cell>
          <cell r="AV25" t="str">
            <v>Ciencia Política y Gobierno</v>
          </cell>
          <cell r="AW25">
            <v>66</v>
          </cell>
          <cell r="AX25">
            <v>40</v>
          </cell>
          <cell r="AY25">
            <v>106</v>
          </cell>
        </row>
        <row r="26">
          <cell r="D26" t="str">
            <v>Medicina</v>
          </cell>
          <cell r="E26">
            <v>426</v>
          </cell>
          <cell r="F26">
            <v>181</v>
          </cell>
          <cell r="G26">
            <v>607</v>
          </cell>
          <cell r="P26" t="str">
            <v>Derecho</v>
          </cell>
          <cell r="Q26">
            <v>178</v>
          </cell>
          <cell r="R26">
            <v>99</v>
          </cell>
          <cell r="S26">
            <v>277</v>
          </cell>
          <cell r="AB26" t="str">
            <v>Relaciones Internacionales</v>
          </cell>
          <cell r="AC26">
            <v>30</v>
          </cell>
          <cell r="AD26">
            <v>6</v>
          </cell>
          <cell r="AE26">
            <v>36</v>
          </cell>
          <cell r="AV26" t="str">
            <v>Derecho</v>
          </cell>
          <cell r="AW26">
            <v>378</v>
          </cell>
          <cell r="AX26">
            <v>265</v>
          </cell>
          <cell r="AY26">
            <v>643</v>
          </cell>
        </row>
        <row r="27">
          <cell r="D27" t="str">
            <v>Odontología</v>
          </cell>
          <cell r="E27">
            <v>43</v>
          </cell>
          <cell r="F27">
            <v>16</v>
          </cell>
          <cell r="G27">
            <v>59</v>
          </cell>
          <cell r="P27" t="str">
            <v>Relaciones Internacionales</v>
          </cell>
          <cell r="Q27">
            <v>43</v>
          </cell>
          <cell r="R27">
            <v>13</v>
          </cell>
          <cell r="S27">
            <v>56</v>
          </cell>
          <cell r="AB27" t="str">
            <v xml:space="preserve">División de Ingenierías </v>
          </cell>
          <cell r="AC27">
            <v>84</v>
          </cell>
          <cell r="AD27">
            <v>212</v>
          </cell>
          <cell r="AE27">
            <v>296</v>
          </cell>
          <cell r="AV27" t="str">
            <v>Relaciones Internacionales</v>
          </cell>
          <cell r="AW27">
            <v>209</v>
          </cell>
          <cell r="AX27">
            <v>60</v>
          </cell>
          <cell r="AY27">
            <v>269</v>
          </cell>
        </row>
        <row r="28">
          <cell r="D28" t="str">
            <v xml:space="preserve">División de Ingenierías </v>
          </cell>
          <cell r="E28">
            <v>299</v>
          </cell>
          <cell r="F28">
            <v>795</v>
          </cell>
          <cell r="G28">
            <v>1094</v>
          </cell>
          <cell r="P28" t="str">
            <v xml:space="preserve">División de Ingenierías </v>
          </cell>
          <cell r="Q28">
            <v>299</v>
          </cell>
          <cell r="R28">
            <v>791</v>
          </cell>
          <cell r="S28">
            <v>1090</v>
          </cell>
          <cell r="AB28" t="str">
            <v>Ingeniería Civil</v>
          </cell>
          <cell r="AC28">
            <v>14</v>
          </cell>
          <cell r="AD28">
            <v>25</v>
          </cell>
          <cell r="AE28">
            <v>39</v>
          </cell>
          <cell r="AV28" t="str">
            <v xml:space="preserve">División de Ingenierías </v>
          </cell>
          <cell r="AW28">
            <v>770</v>
          </cell>
          <cell r="AX28">
            <v>1991</v>
          </cell>
          <cell r="AY28">
            <v>2761</v>
          </cell>
        </row>
        <row r="29">
          <cell r="D29" t="str">
            <v>Ingeniería Civil</v>
          </cell>
          <cell r="E29">
            <v>56</v>
          </cell>
          <cell r="F29">
            <v>102</v>
          </cell>
          <cell r="G29">
            <v>158</v>
          </cell>
          <cell r="P29" t="str">
            <v>Ingeniería Civil</v>
          </cell>
          <cell r="Q29">
            <v>56</v>
          </cell>
          <cell r="R29">
            <v>100</v>
          </cell>
          <cell r="S29">
            <v>156</v>
          </cell>
          <cell r="AB29" t="str">
            <v>Ingeniería de Sistemas</v>
          </cell>
          <cell r="AC29">
            <v>20</v>
          </cell>
          <cell r="AD29">
            <v>85</v>
          </cell>
          <cell r="AE29">
            <v>105</v>
          </cell>
          <cell r="AV29" t="str">
            <v>Ingeniería Civil</v>
          </cell>
          <cell r="AW29">
            <v>158</v>
          </cell>
          <cell r="AX29">
            <v>362</v>
          </cell>
          <cell r="AY29">
            <v>520</v>
          </cell>
        </row>
        <row r="30">
          <cell r="D30" t="str">
            <v>Ingeniería de Sistemas</v>
          </cell>
          <cell r="E30">
            <v>79</v>
          </cell>
          <cell r="F30">
            <v>406</v>
          </cell>
          <cell r="G30">
            <v>485</v>
          </cell>
          <cell r="P30" t="str">
            <v>Ingeniería de Sistemas</v>
          </cell>
          <cell r="Q30">
            <v>79</v>
          </cell>
          <cell r="R30">
            <v>404</v>
          </cell>
          <cell r="S30">
            <v>483</v>
          </cell>
          <cell r="AB30" t="str">
            <v>Ingeniería Eléctrica</v>
          </cell>
          <cell r="AC30">
            <v>4</v>
          </cell>
          <cell r="AD30">
            <v>19</v>
          </cell>
          <cell r="AE30">
            <v>23</v>
          </cell>
          <cell r="AV30" t="str">
            <v>Ingeniería de Sistemas</v>
          </cell>
          <cell r="AW30">
            <v>152</v>
          </cell>
          <cell r="AX30">
            <v>650</v>
          </cell>
          <cell r="AY30">
            <v>802</v>
          </cell>
        </row>
        <row r="31">
          <cell r="D31" t="str">
            <v>Ingeniería Eléctrica</v>
          </cell>
          <cell r="E31">
            <v>10</v>
          </cell>
          <cell r="F31">
            <v>33</v>
          </cell>
          <cell r="G31">
            <v>43</v>
          </cell>
          <cell r="P31" t="str">
            <v>Ingeniería Eléctrica</v>
          </cell>
          <cell r="Q31">
            <v>10</v>
          </cell>
          <cell r="R31">
            <v>33</v>
          </cell>
          <cell r="S31">
            <v>43</v>
          </cell>
          <cell r="AB31" t="str">
            <v>Ingeniería Industrial</v>
          </cell>
          <cell r="AC31">
            <v>25</v>
          </cell>
          <cell r="AD31">
            <v>27</v>
          </cell>
          <cell r="AE31">
            <v>52</v>
          </cell>
          <cell r="AV31" t="str">
            <v>Ingeniería Eléctrica</v>
          </cell>
          <cell r="AW31">
            <v>35</v>
          </cell>
          <cell r="AX31">
            <v>113</v>
          </cell>
          <cell r="AY31">
            <v>148</v>
          </cell>
        </row>
        <row r="32">
          <cell r="D32" t="str">
            <v>Ingeniería Industrial</v>
          </cell>
          <cell r="E32">
            <v>96</v>
          </cell>
          <cell r="F32">
            <v>88</v>
          </cell>
          <cell r="G32">
            <v>184</v>
          </cell>
          <cell r="P32" t="str">
            <v>Ingeniería Industrial</v>
          </cell>
          <cell r="Q32">
            <v>96</v>
          </cell>
          <cell r="R32">
            <v>88</v>
          </cell>
          <cell r="S32">
            <v>184</v>
          </cell>
          <cell r="AB32" t="str">
            <v>Ingeniería Mecánica</v>
          </cell>
          <cell r="AC32">
            <v>13</v>
          </cell>
          <cell r="AD32">
            <v>37</v>
          </cell>
          <cell r="AE32">
            <v>50</v>
          </cell>
          <cell r="AV32" t="str">
            <v>Ingeniería Industrial</v>
          </cell>
          <cell r="AW32">
            <v>303</v>
          </cell>
          <cell r="AX32">
            <v>346</v>
          </cell>
          <cell r="AY32">
            <v>649</v>
          </cell>
        </row>
        <row r="33">
          <cell r="D33" t="str">
            <v>Ingeniería Mecánica</v>
          </cell>
          <cell r="E33">
            <v>39</v>
          </cell>
          <cell r="F33">
            <v>112</v>
          </cell>
          <cell r="G33">
            <v>151</v>
          </cell>
          <cell r="P33" t="str">
            <v>Ingeniería Mecánica</v>
          </cell>
          <cell r="Q33">
            <v>39</v>
          </cell>
          <cell r="R33">
            <v>112</v>
          </cell>
          <cell r="S33">
            <v>151</v>
          </cell>
          <cell r="AB33" t="str">
            <v>Ingeniería Electrónica</v>
          </cell>
          <cell r="AC33">
            <v>8</v>
          </cell>
          <cell r="AD33">
            <v>19</v>
          </cell>
          <cell r="AE33">
            <v>27</v>
          </cell>
          <cell r="AV33" t="str">
            <v>Ingeniería Mecánica</v>
          </cell>
          <cell r="AW33">
            <v>74</v>
          </cell>
          <cell r="AX33">
            <v>320</v>
          </cell>
          <cell r="AY33">
            <v>394</v>
          </cell>
        </row>
        <row r="34">
          <cell r="D34" t="str">
            <v>Ingeniería Electrónica</v>
          </cell>
          <cell r="E34">
            <v>19</v>
          </cell>
          <cell r="F34">
            <v>54</v>
          </cell>
          <cell r="G34">
            <v>73</v>
          </cell>
          <cell r="P34" t="str">
            <v>Ingeniería Electrónica</v>
          </cell>
          <cell r="Q34">
            <v>19</v>
          </cell>
          <cell r="R34">
            <v>54</v>
          </cell>
          <cell r="S34">
            <v>73</v>
          </cell>
          <cell r="AB34" t="str">
            <v>Escuela de Arquitectura, Urbanismo y Diseño</v>
          </cell>
          <cell r="AC34">
            <v>87</v>
          </cell>
          <cell r="AD34">
            <v>16</v>
          </cell>
          <cell r="AE34">
            <v>103</v>
          </cell>
          <cell r="AV34" t="str">
            <v>Ingeniería Electrónica</v>
          </cell>
          <cell r="AW34">
            <v>48</v>
          </cell>
          <cell r="AX34">
            <v>200</v>
          </cell>
          <cell r="AY34">
            <v>248</v>
          </cell>
        </row>
        <row r="35">
          <cell r="D35" t="str">
            <v>Instituto de Estudios en Educación</v>
          </cell>
          <cell r="E35">
            <v>21</v>
          </cell>
          <cell r="F35">
            <v>1</v>
          </cell>
          <cell r="G35">
            <v>22</v>
          </cell>
          <cell r="P35" t="str">
            <v>Escuela de Arquitectura, Urbanismo y Diseño</v>
          </cell>
          <cell r="Q35">
            <v>223</v>
          </cell>
          <cell r="R35">
            <v>70</v>
          </cell>
          <cell r="S35">
            <v>293</v>
          </cell>
          <cell r="AB35" t="str">
            <v>Arquitectura</v>
          </cell>
          <cell r="AC35">
            <v>40</v>
          </cell>
          <cell r="AD35">
            <v>9</v>
          </cell>
          <cell r="AE35">
            <v>49</v>
          </cell>
          <cell r="AV35" t="str">
            <v>Escuela de Arquitectura, Urbanismo y Diseño</v>
          </cell>
          <cell r="AW35">
            <v>576</v>
          </cell>
          <cell r="AX35">
            <v>243</v>
          </cell>
          <cell r="AY35">
            <v>819</v>
          </cell>
        </row>
        <row r="36">
          <cell r="D36" t="str">
            <v>Licenciatura en Educación Infantil</v>
          </cell>
          <cell r="E36">
            <v>21</v>
          </cell>
          <cell r="F36">
            <v>1</v>
          </cell>
          <cell r="G36">
            <v>22</v>
          </cell>
          <cell r="P36" t="str">
            <v>Arquitectura</v>
          </cell>
          <cell r="Q36">
            <v>111</v>
          </cell>
          <cell r="R36">
            <v>38</v>
          </cell>
          <cell r="S36">
            <v>149</v>
          </cell>
          <cell r="AB36" t="str">
            <v>Diseño Gráfico</v>
          </cell>
          <cell r="AC36">
            <v>28</v>
          </cell>
          <cell r="AD36">
            <v>6</v>
          </cell>
          <cell r="AE36">
            <v>34</v>
          </cell>
          <cell r="AV36" t="str">
            <v>Arquitectura</v>
          </cell>
          <cell r="AW36">
            <v>251</v>
          </cell>
          <cell r="AX36">
            <v>117</v>
          </cell>
          <cell r="AY36">
            <v>368</v>
          </cell>
        </row>
        <row r="37">
          <cell r="D37" t="str">
            <v>Escuela de Arquitectura, Urbanismo y Diseño</v>
          </cell>
          <cell r="E37">
            <v>224</v>
          </cell>
          <cell r="F37">
            <v>73</v>
          </cell>
          <cell r="G37">
            <v>297</v>
          </cell>
          <cell r="P37" t="str">
            <v>Diseño Gráfico</v>
          </cell>
          <cell r="Q37">
            <v>72</v>
          </cell>
          <cell r="R37">
            <v>26</v>
          </cell>
          <cell r="S37">
            <v>98</v>
          </cell>
          <cell r="AB37" t="str">
            <v>Diseño industrial</v>
          </cell>
          <cell r="AC37">
            <v>19</v>
          </cell>
          <cell r="AD37">
            <v>1</v>
          </cell>
          <cell r="AE37">
            <v>20</v>
          </cell>
          <cell r="AV37" t="str">
            <v>Diseño Gráfico</v>
          </cell>
          <cell r="AW37">
            <v>228</v>
          </cell>
          <cell r="AX37">
            <v>89</v>
          </cell>
          <cell r="AY37">
            <v>317</v>
          </cell>
        </row>
        <row r="38">
          <cell r="D38" t="str">
            <v>Arquitectura</v>
          </cell>
          <cell r="E38">
            <v>111</v>
          </cell>
          <cell r="F38">
            <v>39</v>
          </cell>
          <cell r="G38">
            <v>150</v>
          </cell>
          <cell r="P38" t="str">
            <v>Diseño industrial</v>
          </cell>
          <cell r="Q38">
            <v>40</v>
          </cell>
          <cell r="R38">
            <v>6</v>
          </cell>
          <cell r="S38">
            <v>46</v>
          </cell>
          <cell r="AB38" t="str">
            <v>Escuela de Negocios</v>
          </cell>
          <cell r="AC38">
            <v>80</v>
          </cell>
          <cell r="AD38">
            <v>78</v>
          </cell>
          <cell r="AE38">
            <v>158</v>
          </cell>
          <cell r="AV38" t="str">
            <v>Diseño industrial</v>
          </cell>
          <cell r="AW38">
            <v>97</v>
          </cell>
          <cell r="AX38">
            <v>37</v>
          </cell>
          <cell r="AY38">
            <v>134</v>
          </cell>
        </row>
        <row r="39">
          <cell r="D39" t="str">
            <v>Diseño Gráfico</v>
          </cell>
          <cell r="E39">
            <v>73</v>
          </cell>
          <cell r="F39">
            <v>28</v>
          </cell>
          <cell r="G39">
            <v>101</v>
          </cell>
          <cell r="P39" t="str">
            <v>Escuela de Negocios</v>
          </cell>
          <cell r="Q39">
            <v>199</v>
          </cell>
          <cell r="R39">
            <v>180</v>
          </cell>
          <cell r="S39">
            <v>379</v>
          </cell>
          <cell r="AB39" t="str">
            <v>Administración de Empresas</v>
          </cell>
          <cell r="AC39">
            <v>24</v>
          </cell>
          <cell r="AD39">
            <v>30</v>
          </cell>
          <cell r="AE39">
            <v>54</v>
          </cell>
          <cell r="AV39" t="str">
            <v>Escuela de Negocios</v>
          </cell>
          <cell r="AW39">
            <v>723</v>
          </cell>
          <cell r="AX39">
            <v>828</v>
          </cell>
          <cell r="AY39">
            <v>1551</v>
          </cell>
        </row>
        <row r="40">
          <cell r="D40" t="str">
            <v>Diseño industrial</v>
          </cell>
          <cell r="E40">
            <v>40</v>
          </cell>
          <cell r="F40">
            <v>6</v>
          </cell>
          <cell r="G40">
            <v>46</v>
          </cell>
          <cell r="P40" t="str">
            <v>Administración de Empresas</v>
          </cell>
          <cell r="Q40">
            <v>57</v>
          </cell>
          <cell r="R40">
            <v>77</v>
          </cell>
          <cell r="S40">
            <v>134</v>
          </cell>
          <cell r="AB40" t="str">
            <v>Contaduría Pública</v>
          </cell>
          <cell r="AC40">
            <v>10</v>
          </cell>
          <cell r="AD40">
            <v>23</v>
          </cell>
          <cell r="AE40">
            <v>33</v>
          </cell>
          <cell r="AV40" t="str">
            <v>Administración de Empresas</v>
          </cell>
          <cell r="AW40">
            <v>260</v>
          </cell>
          <cell r="AX40">
            <v>416</v>
          </cell>
          <cell r="AY40">
            <v>676</v>
          </cell>
        </row>
        <row r="41">
          <cell r="D41" t="str">
            <v>División de Ciencias Básicas</v>
          </cell>
          <cell r="E41">
            <v>64</v>
          </cell>
          <cell r="F41">
            <v>96</v>
          </cell>
          <cell r="G41">
            <v>160</v>
          </cell>
          <cell r="P41" t="str">
            <v>Contaduría Pública</v>
          </cell>
          <cell r="Q41">
            <v>30</v>
          </cell>
          <cell r="R41">
            <v>42</v>
          </cell>
          <cell r="S41">
            <v>72</v>
          </cell>
          <cell r="AB41" t="str">
            <v>Negocios Internacionales</v>
          </cell>
          <cell r="AC41">
            <v>46</v>
          </cell>
          <cell r="AD41">
            <v>25</v>
          </cell>
          <cell r="AE41">
            <v>71</v>
          </cell>
          <cell r="AV41" t="str">
            <v>Contaduría Pública</v>
          </cell>
          <cell r="AW41">
            <v>84</v>
          </cell>
          <cell r="AX41">
            <v>112</v>
          </cell>
          <cell r="AY41">
            <v>196</v>
          </cell>
        </row>
        <row r="42">
          <cell r="D42" t="str">
            <v>Ciencia de datos</v>
          </cell>
          <cell r="E42">
            <v>38</v>
          </cell>
          <cell r="F42">
            <v>62</v>
          </cell>
          <cell r="G42">
            <v>100</v>
          </cell>
          <cell r="P42" t="str">
            <v>Negocios Internacionales</v>
          </cell>
          <cell r="Q42">
            <v>112</v>
          </cell>
          <cell r="R42">
            <v>61</v>
          </cell>
          <cell r="S42">
            <v>173</v>
          </cell>
          <cell r="AB42" t="str">
            <v>Instituto de Estudios en Educación</v>
          </cell>
          <cell r="AC42">
            <v>8</v>
          </cell>
          <cell r="AE42">
            <v>8</v>
          </cell>
          <cell r="AV42" t="str">
            <v>Negocios Internacionales</v>
          </cell>
          <cell r="AW42">
            <v>379</v>
          </cell>
          <cell r="AX42">
            <v>300</v>
          </cell>
          <cell r="AY42">
            <v>679</v>
          </cell>
        </row>
        <row r="43">
          <cell r="D43" t="str">
            <v>Geología</v>
          </cell>
          <cell r="E43">
            <v>23</v>
          </cell>
          <cell r="F43">
            <v>26</v>
          </cell>
          <cell r="G43">
            <v>49</v>
          </cell>
          <cell r="P43" t="str">
            <v>Instituto de Estudios en Educación</v>
          </cell>
          <cell r="Q43">
            <v>21</v>
          </cell>
          <cell r="R43">
            <v>1</v>
          </cell>
          <cell r="S43">
            <v>22</v>
          </cell>
          <cell r="AB43" t="str">
            <v>Licenciatura en Educación Infantil</v>
          </cell>
          <cell r="AC43">
            <v>8</v>
          </cell>
          <cell r="AE43">
            <v>8</v>
          </cell>
          <cell r="AV43" t="str">
            <v>Instituto de Estudios en Educación</v>
          </cell>
          <cell r="AW43">
            <v>81</v>
          </cell>
          <cell r="AX43">
            <v>3</v>
          </cell>
          <cell r="AY43">
            <v>84</v>
          </cell>
        </row>
        <row r="44">
          <cell r="D44" t="str">
            <v>Matemáticas</v>
          </cell>
          <cell r="E44">
            <v>3</v>
          </cell>
          <cell r="F44">
            <v>8</v>
          </cell>
          <cell r="G44">
            <v>11</v>
          </cell>
          <cell r="P44" t="str">
            <v>Licenciatura en Educación Infantil</v>
          </cell>
          <cell r="Q44">
            <v>21</v>
          </cell>
          <cell r="R44">
            <v>1</v>
          </cell>
          <cell r="S44">
            <v>22</v>
          </cell>
          <cell r="AB44" t="str">
            <v>Instituto de Idiomas</v>
          </cell>
          <cell r="AC44">
            <v>19</v>
          </cell>
          <cell r="AD44">
            <v>8</v>
          </cell>
          <cell r="AE44">
            <v>27</v>
          </cell>
          <cell r="AV44" t="str">
            <v>Licenciatura en Educación Infantil</v>
          </cell>
          <cell r="AW44">
            <v>81</v>
          </cell>
          <cell r="AX44">
            <v>3</v>
          </cell>
          <cell r="AY44">
            <v>84</v>
          </cell>
        </row>
        <row r="45">
          <cell r="D45" t="str">
            <v>Instituto de Idiomas</v>
          </cell>
          <cell r="E45">
            <v>92</v>
          </cell>
          <cell r="F45">
            <v>25</v>
          </cell>
          <cell r="G45">
            <v>117</v>
          </cell>
          <cell r="P45" t="str">
            <v>Instituto de Idiomas</v>
          </cell>
          <cell r="Q45">
            <v>51</v>
          </cell>
          <cell r="R45">
            <v>17</v>
          </cell>
          <cell r="S45">
            <v>68</v>
          </cell>
          <cell r="AB45" t="str">
            <v>Lenguas Modernas y Cultura</v>
          </cell>
          <cell r="AC45">
            <v>19</v>
          </cell>
          <cell r="AD45">
            <v>8</v>
          </cell>
          <cell r="AE45">
            <v>27</v>
          </cell>
          <cell r="AV45" t="str">
            <v>Instituto de Idiomas</v>
          </cell>
          <cell r="AW45">
            <v>176</v>
          </cell>
          <cell r="AX45">
            <v>64</v>
          </cell>
          <cell r="AY45">
            <v>240</v>
          </cell>
        </row>
        <row r="46">
          <cell r="D46" t="str">
            <v>Lenguas Modernas y Cultura</v>
          </cell>
          <cell r="E46">
            <v>92</v>
          </cell>
          <cell r="F46">
            <v>25</v>
          </cell>
          <cell r="G46">
            <v>117</v>
          </cell>
          <cell r="P46" t="str">
            <v>Lenguas Modernas y Cultura</v>
          </cell>
          <cell r="Q46">
            <v>51</v>
          </cell>
          <cell r="R46">
            <v>17</v>
          </cell>
          <cell r="S46">
            <v>68</v>
          </cell>
          <cell r="AB46" t="str">
            <v>Div Humanidades, Artes y Cs. Sociales</v>
          </cell>
          <cell r="AC46">
            <v>96</v>
          </cell>
          <cell r="AD46">
            <v>40</v>
          </cell>
          <cell r="AE46">
            <v>136</v>
          </cell>
          <cell r="AV46" t="str">
            <v>Lenguas Modernas y Cultura</v>
          </cell>
          <cell r="AW46">
            <v>176</v>
          </cell>
          <cell r="AX46">
            <v>64</v>
          </cell>
          <cell r="AY46">
            <v>240</v>
          </cell>
        </row>
        <row r="47">
          <cell r="D47" t="str">
            <v>Div Humanidades, Artes y Cs. Sociales2</v>
          </cell>
          <cell r="E47">
            <v>249</v>
          </cell>
          <cell r="F47">
            <v>73</v>
          </cell>
          <cell r="G47">
            <v>322</v>
          </cell>
          <cell r="P47" t="str">
            <v>Div Humanidades, Artes y Cs. Sociales2</v>
          </cell>
          <cell r="Q47">
            <v>246</v>
          </cell>
          <cell r="R47">
            <v>67</v>
          </cell>
          <cell r="S47">
            <v>313</v>
          </cell>
          <cell r="AB47" t="str">
            <v>Comunicación Social y Periodismo</v>
          </cell>
          <cell r="AC47">
            <v>30</v>
          </cell>
          <cell r="AD47">
            <v>7</v>
          </cell>
          <cell r="AE47">
            <v>37</v>
          </cell>
          <cell r="AV47" t="str">
            <v>Div Humanidades, Artes y Cs. Sociales</v>
          </cell>
          <cell r="AW47">
            <v>983</v>
          </cell>
          <cell r="AX47">
            <v>429</v>
          </cell>
          <cell r="AY47">
            <v>1412</v>
          </cell>
        </row>
        <row r="48">
          <cell r="D48" t="str">
            <v>Comunicación Social y Periodismo</v>
          </cell>
          <cell r="E48">
            <v>69</v>
          </cell>
          <cell r="F48">
            <v>16</v>
          </cell>
          <cell r="G48">
            <v>85</v>
          </cell>
          <cell r="P48" t="str">
            <v>Comunicación Social y Periodismo</v>
          </cell>
          <cell r="Q48">
            <v>69</v>
          </cell>
          <cell r="R48">
            <v>15</v>
          </cell>
          <cell r="S48">
            <v>84</v>
          </cell>
          <cell r="AB48" t="str">
            <v>Economía</v>
          </cell>
          <cell r="AC48">
            <v>5</v>
          </cell>
          <cell r="AD48">
            <v>13</v>
          </cell>
          <cell r="AE48">
            <v>18</v>
          </cell>
          <cell r="AV48" t="str">
            <v>Comunicación Social y Periodismo</v>
          </cell>
          <cell r="AW48">
            <v>313</v>
          </cell>
          <cell r="AX48">
            <v>110</v>
          </cell>
          <cell r="AY48">
            <v>423</v>
          </cell>
        </row>
        <row r="49">
          <cell r="D49" t="str">
            <v>Economía</v>
          </cell>
          <cell r="E49">
            <v>14</v>
          </cell>
          <cell r="F49">
            <v>22</v>
          </cell>
          <cell r="G49">
            <v>36</v>
          </cell>
          <cell r="P49" t="str">
            <v>Economía</v>
          </cell>
          <cell r="Q49">
            <v>14</v>
          </cell>
          <cell r="R49">
            <v>22</v>
          </cell>
          <cell r="S49">
            <v>36</v>
          </cell>
          <cell r="AB49" t="str">
            <v>Filosofía y Humanidades</v>
          </cell>
          <cell r="AC49">
            <v>1</v>
          </cell>
          <cell r="AD49">
            <v>5</v>
          </cell>
          <cell r="AE49">
            <v>6</v>
          </cell>
          <cell r="AV49" t="str">
            <v>Economía</v>
          </cell>
          <cell r="AW49">
            <v>34</v>
          </cell>
          <cell r="AX49">
            <v>117</v>
          </cell>
          <cell r="AY49">
            <v>151</v>
          </cell>
        </row>
        <row r="50">
          <cell r="D50" t="str">
            <v>Filosofía y Humanidades</v>
          </cell>
          <cell r="E50">
            <v>2</v>
          </cell>
          <cell r="F50">
            <v>7</v>
          </cell>
          <cell r="G50">
            <v>9</v>
          </cell>
          <cell r="P50" t="str">
            <v>Filosofía y Humanidades</v>
          </cell>
          <cell r="Q50">
            <v>2</v>
          </cell>
          <cell r="R50">
            <v>7</v>
          </cell>
          <cell r="S50">
            <v>9</v>
          </cell>
          <cell r="AB50" t="str">
            <v>Música</v>
          </cell>
          <cell r="AC50">
            <v>4</v>
          </cell>
          <cell r="AD50">
            <v>3</v>
          </cell>
          <cell r="AE50">
            <v>7</v>
          </cell>
          <cell r="AV50" t="str">
            <v>Filosofía y Humanidades</v>
          </cell>
          <cell r="AW50">
            <v>11</v>
          </cell>
          <cell r="AX50">
            <v>19</v>
          </cell>
          <cell r="AY50">
            <v>30</v>
          </cell>
        </row>
        <row r="51">
          <cell r="D51" t="str">
            <v>Música</v>
          </cell>
          <cell r="E51">
            <v>12</v>
          </cell>
          <cell r="F51">
            <v>12</v>
          </cell>
          <cell r="G51">
            <v>24</v>
          </cell>
          <cell r="P51" t="str">
            <v>Música</v>
          </cell>
          <cell r="Q51">
            <v>11</v>
          </cell>
          <cell r="R51">
            <v>7</v>
          </cell>
          <cell r="S51">
            <v>18</v>
          </cell>
          <cell r="AB51" t="str">
            <v>Psicología</v>
          </cell>
          <cell r="AC51">
            <v>56</v>
          </cell>
          <cell r="AD51">
            <v>12</v>
          </cell>
          <cell r="AE51">
            <v>68</v>
          </cell>
          <cell r="AV51" t="str">
            <v>Música</v>
          </cell>
          <cell r="AW51">
            <v>36</v>
          </cell>
          <cell r="AX51">
            <v>59</v>
          </cell>
          <cell r="AY51">
            <v>95</v>
          </cell>
        </row>
        <row r="52">
          <cell r="D52" t="str">
            <v>Psicología</v>
          </cell>
          <cell r="E52">
            <v>152</v>
          </cell>
          <cell r="F52">
            <v>16</v>
          </cell>
          <cell r="G52">
            <v>168</v>
          </cell>
          <cell r="P52" t="str">
            <v>Psicología</v>
          </cell>
          <cell r="Q52">
            <v>150</v>
          </cell>
          <cell r="R52">
            <v>16</v>
          </cell>
          <cell r="S52">
            <v>166</v>
          </cell>
          <cell r="AB52" t="str">
            <v>CEC</v>
          </cell>
          <cell r="AC52">
            <v>24</v>
          </cell>
          <cell r="AD52">
            <v>18</v>
          </cell>
          <cell r="AE52">
            <v>42</v>
          </cell>
          <cell r="AV52" t="str">
            <v>Psicología</v>
          </cell>
          <cell r="AW52">
            <v>589</v>
          </cell>
          <cell r="AX52">
            <v>124</v>
          </cell>
          <cell r="AY52">
            <v>713</v>
          </cell>
        </row>
        <row r="53">
          <cell r="D53" t="str">
            <v>CEC</v>
          </cell>
          <cell r="E53">
            <v>69</v>
          </cell>
          <cell r="F53">
            <v>48</v>
          </cell>
          <cell r="G53">
            <v>117</v>
          </cell>
          <cell r="P53" t="str">
            <v>CEC</v>
          </cell>
          <cell r="Q53">
            <v>69</v>
          </cell>
          <cell r="R53">
            <v>48</v>
          </cell>
          <cell r="S53">
            <v>117</v>
          </cell>
          <cell r="AB53" t="str">
            <v>Programa Medicina Especial / Estudios generales enfa. Salud</v>
          </cell>
          <cell r="AC53">
            <v>16</v>
          </cell>
          <cell r="AD53">
            <v>11</v>
          </cell>
          <cell r="AE53">
            <v>27</v>
          </cell>
          <cell r="AV53" t="str">
            <v>CEC</v>
          </cell>
          <cell r="AW53">
            <v>24</v>
          </cell>
          <cell r="AX53">
            <v>18</v>
          </cell>
          <cell r="AY53">
            <v>42</v>
          </cell>
        </row>
        <row r="54">
          <cell r="D54" t="str">
            <v>Básico Negocios Internacionales</v>
          </cell>
          <cell r="E54">
            <v>11</v>
          </cell>
          <cell r="F54">
            <v>12</v>
          </cell>
          <cell r="G54">
            <v>23</v>
          </cell>
          <cell r="P54" t="str">
            <v>Programa Medicina Especial / Estudios generales enfa. Salud</v>
          </cell>
          <cell r="Q54">
            <v>55</v>
          </cell>
          <cell r="R54">
            <v>35</v>
          </cell>
          <cell r="S54">
            <v>90</v>
          </cell>
          <cell r="AB54" t="str">
            <v>Básico Negocios Internacionales</v>
          </cell>
          <cell r="AC54">
            <v>6</v>
          </cell>
          <cell r="AD54">
            <v>7</v>
          </cell>
          <cell r="AE54">
            <v>13</v>
          </cell>
          <cell r="AV54" t="str">
            <v>Programa Medicina Especial / Estudios generales enfa. Salud</v>
          </cell>
          <cell r="AW54">
            <v>16</v>
          </cell>
          <cell r="AX54">
            <v>11</v>
          </cell>
          <cell r="AY54">
            <v>27</v>
          </cell>
        </row>
        <row r="55">
          <cell r="D55" t="str">
            <v>Básico Profesional</v>
          </cell>
          <cell r="E55">
            <v>3</v>
          </cell>
          <cell r="F55">
            <v>1</v>
          </cell>
          <cell r="G55">
            <v>4</v>
          </cell>
          <cell r="P55" t="str">
            <v>Básico Negocios Internacionales</v>
          </cell>
          <cell r="Q55">
            <v>11</v>
          </cell>
          <cell r="R55">
            <v>12</v>
          </cell>
          <cell r="S55">
            <v>23</v>
          </cell>
          <cell r="AB55" t="str">
            <v>Básico Profesional</v>
          </cell>
          <cell r="AC55">
            <v>2</v>
          </cell>
          <cell r="AE55">
            <v>2</v>
          </cell>
          <cell r="AV55" t="str">
            <v>Básico Negocios Internacionales</v>
          </cell>
          <cell r="AW55">
            <v>6</v>
          </cell>
          <cell r="AX55">
            <v>7</v>
          </cell>
          <cell r="AY55">
            <v>13</v>
          </cell>
        </row>
        <row r="56">
          <cell r="D56" t="str">
            <v>Programa Medicina Especial / Estudios generales enfa. Salud</v>
          </cell>
          <cell r="E56">
            <v>55</v>
          </cell>
          <cell r="F56">
            <v>35</v>
          </cell>
          <cell r="G56">
            <v>90</v>
          </cell>
          <cell r="AB56" t="str">
            <v>Total general</v>
          </cell>
          <cell r="AC56">
            <v>654</v>
          </cell>
          <cell r="AD56">
            <v>503</v>
          </cell>
          <cell r="AE56">
            <v>1157</v>
          </cell>
          <cell r="AV56" t="str">
            <v>Básico Profesional</v>
          </cell>
          <cell r="AW56">
            <v>2</v>
          </cell>
          <cell r="AY56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ln>
          <a:headEnd type="none" w="med" len="med"/>
          <a:tailEnd type="none" w="med" len="med"/>
        </a:ln>
      </a:spPr>
      <a:bodyPr vertOverflow="clip" wrap="square" lIns="18288" tIns="0" rIns="0" bIns="0" rtlCol="0" anchor="ctr" upright="1"/>
      <a:lstStyle>
        <a:defPPr>
          <a:defRPr/>
        </a:defPPr>
      </a:lstStyle>
      <a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C4B23-7D83-402F-9911-26657ABD09C3}">
  <dimension ref="A1:BJ225"/>
  <sheetViews>
    <sheetView zoomScale="80" zoomScaleNormal="80" workbookViewId="0">
      <selection activeCell="B16" sqref="B16"/>
    </sheetView>
  </sheetViews>
  <sheetFormatPr baseColWidth="10" defaultColWidth="12.140625" defaultRowHeight="12.75" x14ac:dyDescent="0.2"/>
  <cols>
    <col min="1" max="1" width="32.140625" style="445" bestFit="1" customWidth="1"/>
    <col min="2" max="2" width="36" style="445" bestFit="1" customWidth="1"/>
    <col min="3" max="3" width="12.140625" style="445"/>
    <col min="4" max="4" width="23.42578125" style="445" bestFit="1" customWidth="1"/>
    <col min="5" max="5" width="19.140625" style="445" bestFit="1" customWidth="1"/>
    <col min="6" max="6" width="5.5703125" style="445" bestFit="1" customWidth="1"/>
    <col min="7" max="7" width="14.140625" style="445" bestFit="1" customWidth="1"/>
    <col min="8" max="8" width="4.42578125" style="445" customWidth="1"/>
    <col min="9" max="9" width="4.42578125" style="445" bestFit="1" customWidth="1"/>
    <col min="10" max="10" width="3.42578125" style="445" bestFit="1" customWidth="1"/>
    <col min="11" max="12" width="14.140625" style="445" bestFit="1" customWidth="1"/>
    <col min="13" max="15" width="12.140625" style="445"/>
    <col min="16" max="16" width="24" style="445" bestFit="1" customWidth="1"/>
    <col min="17" max="17" width="25.28515625" style="445" bestFit="1" customWidth="1"/>
    <col min="18" max="18" width="6" style="445" customWidth="1"/>
    <col min="19" max="19" width="5.5703125" style="445" bestFit="1" customWidth="1"/>
    <col min="20" max="20" width="4.42578125" style="445" bestFit="1" customWidth="1"/>
    <col min="21" max="21" width="3.42578125" style="445" bestFit="1" customWidth="1"/>
    <col min="22" max="22" width="8.42578125" style="445" bestFit="1" customWidth="1"/>
    <col min="23" max="23" width="14.140625" style="445" bestFit="1" customWidth="1"/>
    <col min="24" max="27" width="3.42578125" style="445" bestFit="1" customWidth="1"/>
    <col min="28" max="28" width="32.7109375" style="445" bestFit="1" customWidth="1"/>
    <col min="29" max="29" width="16.5703125" style="445" bestFit="1" customWidth="1"/>
    <col min="30" max="33" width="4.42578125" style="445" bestFit="1" customWidth="1"/>
    <col min="34" max="34" width="3.42578125" style="445" bestFit="1" customWidth="1"/>
    <col min="35" max="35" width="12.140625" style="445" bestFit="1" customWidth="1"/>
    <col min="36" max="36" width="14.140625" style="445" bestFit="1" customWidth="1"/>
    <col min="37" max="45" width="3.42578125" style="445" bestFit="1" customWidth="1"/>
    <col min="46" max="46" width="13.7109375" style="445" bestFit="1" customWidth="1"/>
    <col min="47" max="47" width="14.140625" style="445" bestFit="1" customWidth="1"/>
    <col min="48" max="48" width="24" style="445" bestFit="1" customWidth="1"/>
    <col min="49" max="49" width="25.28515625" style="445" bestFit="1" customWidth="1"/>
    <col min="50" max="53" width="5.5703125" style="445" bestFit="1" customWidth="1"/>
    <col min="54" max="54" width="4.42578125" style="445" bestFit="1" customWidth="1"/>
    <col min="55" max="55" width="14.140625" style="445" bestFit="1" customWidth="1"/>
    <col min="56" max="56" width="8.7109375" style="445" bestFit="1" customWidth="1"/>
    <col min="57" max="57" width="14.140625" style="445" bestFit="1" customWidth="1"/>
    <col min="58" max="58" width="15.5703125" style="445" bestFit="1" customWidth="1"/>
    <col min="59" max="59" width="27.85546875" style="445" bestFit="1" customWidth="1"/>
    <col min="60" max="60" width="11.42578125" style="445" bestFit="1" customWidth="1"/>
    <col min="61" max="61" width="23.140625" style="445" bestFit="1" customWidth="1"/>
    <col min="62" max="63" width="14.140625" style="445" bestFit="1" customWidth="1"/>
    <col min="64" max="64" width="3.140625" style="445" bestFit="1" customWidth="1"/>
    <col min="65" max="65" width="10.7109375" style="445" bestFit="1" customWidth="1"/>
    <col min="66" max="66" width="12.42578125" style="445" bestFit="1" customWidth="1"/>
    <col min="67" max="67" width="20" style="445" bestFit="1" customWidth="1"/>
    <col min="68" max="69" width="12.28515625" style="445" bestFit="1" customWidth="1"/>
    <col min="70" max="77" width="2.7109375" style="445" bestFit="1" customWidth="1"/>
    <col min="78" max="78" width="12.28515625" style="445" bestFit="1" customWidth="1"/>
    <col min="79" max="79" width="12.140625" style="445" bestFit="1" customWidth="1"/>
    <col min="80" max="80" width="12.28515625" style="445" bestFit="1" customWidth="1"/>
    <col min="81" max="81" width="12.42578125" style="445" bestFit="1" customWidth="1"/>
    <col min="82" max="82" width="15.7109375" style="445" bestFit="1" customWidth="1"/>
    <col min="83" max="83" width="12.42578125" style="445" bestFit="1" customWidth="1"/>
    <col min="84" max="84" width="12.140625" style="445" bestFit="1" customWidth="1"/>
    <col min="85" max="86" width="15.7109375" style="445" bestFit="1" customWidth="1"/>
    <col min="87" max="87" width="12.42578125" style="445" bestFit="1" customWidth="1"/>
    <col min="88" max="88" width="4.42578125" style="445" bestFit="1" customWidth="1"/>
    <col min="89" max="90" width="7.85546875" style="445" bestFit="1" customWidth="1"/>
    <col min="91" max="91" width="4.42578125" style="445" bestFit="1" customWidth="1"/>
    <col min="92" max="93" width="7.85546875" style="445" bestFit="1" customWidth="1"/>
    <col min="94" max="94" width="12.140625" style="445" bestFit="1" customWidth="1"/>
    <col min="95" max="96" width="15.7109375" style="445" bestFit="1" customWidth="1"/>
    <col min="97" max="99" width="12.42578125" style="445" bestFit="1" customWidth="1"/>
    <col min="100" max="16384" width="12.140625" style="445"/>
  </cols>
  <sheetData>
    <row r="1" spans="1:62" ht="12" customHeight="1" x14ac:dyDescent="0.2">
      <c r="B1" s="445" t="s">
        <v>665</v>
      </c>
      <c r="C1" s="445">
        <v>2026</v>
      </c>
      <c r="D1" s="445" t="s">
        <v>137</v>
      </c>
    </row>
    <row r="2" spans="1:62" ht="12" customHeight="1" x14ac:dyDescent="0.2">
      <c r="A2" s="321" t="s">
        <v>90</v>
      </c>
      <c r="B2" s="321"/>
      <c r="C2" s="322">
        <f>+C1-4</f>
        <v>2022</v>
      </c>
      <c r="D2" s="321"/>
    </row>
    <row r="3" spans="1:62" ht="12" customHeight="1" x14ac:dyDescent="0.2">
      <c r="A3" s="321"/>
      <c r="B3" s="321" t="s">
        <v>667</v>
      </c>
      <c r="C3" s="322">
        <f>+C1-1</f>
        <v>2025</v>
      </c>
      <c r="D3" s="321"/>
    </row>
    <row r="4" spans="1:62" ht="12" customHeight="1" x14ac:dyDescent="0.2">
      <c r="A4" s="321"/>
      <c r="B4" s="321"/>
      <c r="C4" s="322"/>
      <c r="D4" s="321"/>
    </row>
    <row r="5" spans="1:62" ht="12" customHeight="1" x14ac:dyDescent="0.2">
      <c r="A5" s="321"/>
      <c r="B5" s="321"/>
      <c r="C5" s="322"/>
      <c r="D5" s="321"/>
    </row>
    <row r="6" spans="1:62" x14ac:dyDescent="0.2">
      <c r="A6" s="285"/>
      <c r="B6" s="285"/>
    </row>
    <row r="7" spans="1:62" ht="15" x14ac:dyDescent="0.25">
      <c r="A7" s="281"/>
      <c r="B7" s="279"/>
      <c r="D7" s="490"/>
      <c r="E7" s="490"/>
      <c r="F7" s="490"/>
      <c r="G7" s="490"/>
      <c r="H7" s="490"/>
      <c r="I7" s="490"/>
      <c r="J7" s="490"/>
      <c r="K7" s="490"/>
      <c r="L7" s="490"/>
      <c r="P7" s="491"/>
      <c r="Q7" s="492"/>
      <c r="R7" s="492"/>
      <c r="S7" s="492"/>
      <c r="AB7" s="493"/>
      <c r="AC7" s="494"/>
      <c r="AD7" s="494"/>
      <c r="AE7" s="494"/>
      <c r="AV7" s="495"/>
      <c r="AW7" s="496"/>
      <c r="AX7" s="496"/>
      <c r="AY7" s="496"/>
    </row>
    <row r="8" spans="1:62" x14ac:dyDescent="0.2">
      <c r="A8" s="282"/>
      <c r="B8" s="29"/>
    </row>
    <row r="9" spans="1:62" x14ac:dyDescent="0.2">
      <c r="A9" s="282"/>
      <c r="B9" s="29"/>
    </row>
    <row r="10" spans="1:62" ht="15" x14ac:dyDescent="0.2">
      <c r="A10" s="282"/>
      <c r="B10" s="29"/>
      <c r="P10" s="437"/>
      <c r="Q10" s="437"/>
      <c r="R10" s="306"/>
      <c r="S10" s="306"/>
    </row>
    <row r="11" spans="1:62" ht="15.75" x14ac:dyDescent="0.25">
      <c r="A11" s="281"/>
      <c r="B11" s="279"/>
      <c r="P11" s="437"/>
      <c r="Q11" s="437"/>
      <c r="R11" s="306"/>
      <c r="S11" s="306"/>
    </row>
    <row r="12" spans="1:62" ht="15" x14ac:dyDescent="0.2">
      <c r="A12" s="282"/>
      <c r="B12" s="29"/>
      <c r="P12" s="437"/>
      <c r="Q12" s="437"/>
      <c r="R12" s="306"/>
      <c r="S12" s="306"/>
    </row>
    <row r="13" spans="1:62" ht="15" x14ac:dyDescent="0.2">
      <c r="A13" s="282"/>
      <c r="B13" s="29"/>
      <c r="P13" s="306"/>
      <c r="Q13" s="306"/>
      <c r="R13" s="306"/>
      <c r="S13" s="306"/>
    </row>
    <row r="14" spans="1:62" x14ac:dyDescent="0.2">
      <c r="A14" s="282"/>
      <c r="B14" s="29"/>
      <c r="D14"/>
      <c r="E14"/>
      <c r="F14"/>
      <c r="G14"/>
      <c r="P14"/>
      <c r="Q14"/>
      <c r="R14"/>
      <c r="S14"/>
      <c r="AB14"/>
      <c r="AC14"/>
      <c r="AD14"/>
      <c r="AE14"/>
      <c r="AV14"/>
      <c r="AW14"/>
      <c r="AX14"/>
      <c r="AY14"/>
      <c r="BC14"/>
      <c r="BD14"/>
      <c r="BE14"/>
      <c r="BF14"/>
      <c r="BG14"/>
      <c r="BH14"/>
      <c r="BI14"/>
      <c r="BJ14"/>
    </row>
    <row r="15" spans="1:62" ht="15" x14ac:dyDescent="0.25">
      <c r="A15" s="281"/>
      <c r="B15" s="279"/>
      <c r="D15"/>
      <c r="E15"/>
      <c r="F15"/>
      <c r="G15"/>
      <c r="P15"/>
      <c r="Q15"/>
      <c r="R15"/>
      <c r="S15"/>
      <c r="AB15"/>
      <c r="AC15"/>
      <c r="AD15"/>
      <c r="AE15"/>
      <c r="AV15"/>
      <c r="AW15"/>
      <c r="AX15"/>
      <c r="AY15"/>
      <c r="BC15"/>
      <c r="BD15"/>
      <c r="BE15"/>
      <c r="BF15"/>
      <c r="BG15"/>
      <c r="BH15"/>
      <c r="BI15"/>
      <c r="BJ15"/>
    </row>
    <row r="16" spans="1:62" x14ac:dyDescent="0.2">
      <c r="A16" s="282"/>
      <c r="B16" s="29"/>
      <c r="D16"/>
      <c r="E16"/>
      <c r="F16"/>
      <c r="G16"/>
      <c r="P16"/>
      <c r="Q16"/>
      <c r="R16"/>
      <c r="S16"/>
      <c r="AB16"/>
      <c r="AC16"/>
      <c r="AD16"/>
      <c r="AE16"/>
      <c r="AV16"/>
      <c r="AW16"/>
      <c r="AX16"/>
      <c r="AY16"/>
      <c r="BC16"/>
      <c r="BD16"/>
      <c r="BE16"/>
      <c r="BF16"/>
      <c r="BG16"/>
      <c r="BH16"/>
      <c r="BI16"/>
      <c r="BJ16"/>
    </row>
    <row r="17" spans="1:62" x14ac:dyDescent="0.2">
      <c r="A17" s="282"/>
      <c r="B17" s="29"/>
      <c r="D17"/>
      <c r="E17"/>
      <c r="F17"/>
      <c r="G17"/>
      <c r="P17"/>
      <c r="Q17"/>
      <c r="R17"/>
      <c r="S17"/>
      <c r="AB17"/>
      <c r="AC17"/>
      <c r="AD17"/>
      <c r="AE17"/>
      <c r="AV17"/>
      <c r="AW17"/>
      <c r="AX17"/>
      <c r="AY17"/>
      <c r="BC17"/>
      <c r="BD17"/>
      <c r="BE17"/>
      <c r="BF17"/>
      <c r="BG17"/>
      <c r="BH17"/>
      <c r="BI17"/>
      <c r="BJ17"/>
    </row>
    <row r="18" spans="1:62" x14ac:dyDescent="0.2">
      <c r="A18" s="282"/>
      <c r="B18" s="29"/>
      <c r="D18"/>
      <c r="E18"/>
      <c r="F18"/>
      <c r="G18"/>
      <c r="P18"/>
      <c r="Q18"/>
      <c r="R18"/>
      <c r="S18"/>
      <c r="AA18" s="75"/>
      <c r="AB18"/>
      <c r="AC18"/>
      <c r="AD18"/>
      <c r="AE18"/>
      <c r="AV18"/>
      <c r="AW18"/>
      <c r="AX18"/>
      <c r="AY18"/>
      <c r="BC18"/>
      <c r="BD18"/>
      <c r="BE18"/>
      <c r="BF18"/>
      <c r="BG18"/>
      <c r="BH18"/>
      <c r="BI18"/>
      <c r="BJ18"/>
    </row>
    <row r="19" spans="1:62" ht="15" x14ac:dyDescent="0.25">
      <c r="A19" s="281"/>
      <c r="B19" s="279"/>
      <c r="D19"/>
      <c r="E19"/>
      <c r="F19"/>
      <c r="G19"/>
      <c r="P19"/>
      <c r="Q19"/>
      <c r="R19"/>
      <c r="S19"/>
      <c r="AB19"/>
      <c r="AC19"/>
      <c r="AD19"/>
      <c r="AE19"/>
      <c r="AV19"/>
      <c r="AW19"/>
      <c r="AX19"/>
      <c r="AY19"/>
      <c r="BC19"/>
      <c r="BD19"/>
      <c r="BE19"/>
      <c r="BF19"/>
      <c r="BG19"/>
      <c r="BH19"/>
      <c r="BI19"/>
      <c r="BJ19"/>
    </row>
    <row r="20" spans="1:62" x14ac:dyDescent="0.2">
      <c r="A20" s="282"/>
      <c r="B20" s="29"/>
      <c r="D20"/>
      <c r="E20"/>
      <c r="F20"/>
      <c r="G20"/>
      <c r="P20"/>
      <c r="Q20"/>
      <c r="R20"/>
      <c r="S20"/>
      <c r="AB20"/>
      <c r="AC20"/>
      <c r="AD20"/>
      <c r="AE20"/>
      <c r="AV20"/>
      <c r="AW20"/>
      <c r="AX20"/>
      <c r="AY20"/>
      <c r="BC20"/>
      <c r="BD20"/>
      <c r="BE20"/>
      <c r="BF20"/>
      <c r="BG20"/>
      <c r="BH20"/>
      <c r="BI20"/>
      <c r="BJ20"/>
    </row>
    <row r="21" spans="1:62" x14ac:dyDescent="0.2">
      <c r="A21" s="282"/>
      <c r="B21" s="29"/>
      <c r="D21"/>
      <c r="E21"/>
      <c r="F21"/>
      <c r="G21"/>
      <c r="P21"/>
      <c r="Q21"/>
      <c r="R21"/>
      <c r="S21"/>
      <c r="AB21"/>
      <c r="AC21"/>
      <c r="AD21"/>
      <c r="AE21"/>
      <c r="AV21"/>
      <c r="AW21"/>
      <c r="AX21"/>
      <c r="AY21"/>
      <c r="BC21"/>
      <c r="BD21"/>
      <c r="BE21"/>
      <c r="BF21"/>
      <c r="BG21"/>
      <c r="BH21"/>
      <c r="BI21"/>
      <c r="BJ21"/>
    </row>
    <row r="22" spans="1:62" x14ac:dyDescent="0.2">
      <c r="A22" s="282"/>
      <c r="B22" s="29"/>
      <c r="D22"/>
      <c r="E22"/>
      <c r="F22"/>
      <c r="G22"/>
      <c r="P22"/>
      <c r="Q22"/>
      <c r="R22"/>
      <c r="S22"/>
      <c r="AB22"/>
      <c r="AC22"/>
      <c r="AD22"/>
      <c r="AE22"/>
      <c r="AV22"/>
      <c r="AW22"/>
      <c r="AX22"/>
      <c r="AY22"/>
      <c r="BC22"/>
      <c r="BD22"/>
      <c r="BE22"/>
      <c r="BF22"/>
      <c r="BG22"/>
      <c r="BH22"/>
      <c r="BI22"/>
      <c r="BJ22"/>
    </row>
    <row r="23" spans="1:62" x14ac:dyDescent="0.2">
      <c r="A23" s="282"/>
      <c r="B23" s="29"/>
      <c r="D23"/>
      <c r="E23"/>
      <c r="F23"/>
      <c r="G23"/>
      <c r="P23"/>
      <c r="Q23"/>
      <c r="R23"/>
      <c r="S23"/>
      <c r="AB23"/>
      <c r="AC23"/>
      <c r="AD23"/>
      <c r="AE23"/>
      <c r="AV23"/>
      <c r="AW23"/>
      <c r="AX23"/>
      <c r="AY23"/>
      <c r="BC23"/>
      <c r="BD23"/>
      <c r="BE23"/>
      <c r="BF23"/>
      <c r="BG23"/>
      <c r="BH23"/>
      <c r="BI23"/>
      <c r="BJ23"/>
    </row>
    <row r="24" spans="1:62" x14ac:dyDescent="0.2">
      <c r="A24" s="282"/>
      <c r="B24" s="29"/>
      <c r="D24"/>
      <c r="E24"/>
      <c r="F24"/>
      <c r="G24"/>
      <c r="P24"/>
      <c r="Q24"/>
      <c r="R24"/>
      <c r="S24"/>
      <c r="AB24"/>
      <c r="AC24"/>
      <c r="AD24"/>
      <c r="AE24"/>
      <c r="AV24"/>
      <c r="AW24"/>
      <c r="AX24"/>
      <c r="AY24"/>
      <c r="BC24"/>
      <c r="BD24"/>
      <c r="BE24"/>
      <c r="BF24"/>
      <c r="BG24"/>
      <c r="BH24"/>
      <c r="BI24"/>
      <c r="BJ24"/>
    </row>
    <row r="25" spans="1:62" x14ac:dyDescent="0.2">
      <c r="A25" s="282"/>
      <c r="B25" s="29"/>
      <c r="D25"/>
      <c r="E25"/>
      <c r="F25"/>
      <c r="G25"/>
      <c r="P25"/>
      <c r="Q25"/>
      <c r="R25"/>
      <c r="S25"/>
      <c r="AB25"/>
      <c r="AC25"/>
      <c r="AD25"/>
      <c r="AE25"/>
      <c r="AV25"/>
      <c r="AW25"/>
      <c r="AX25"/>
      <c r="AY25"/>
      <c r="BC25"/>
      <c r="BD25"/>
      <c r="BE25"/>
      <c r="BF25"/>
      <c r="BG25"/>
      <c r="BH25"/>
      <c r="BI25"/>
      <c r="BJ25"/>
    </row>
    <row r="26" spans="1:62" x14ac:dyDescent="0.2">
      <c r="A26" s="282"/>
      <c r="B26" s="29"/>
      <c r="D26"/>
      <c r="E26"/>
      <c r="F26"/>
      <c r="G26"/>
      <c r="P26"/>
      <c r="Q26"/>
      <c r="R26"/>
      <c r="S26"/>
      <c r="AB26"/>
      <c r="AC26"/>
      <c r="AD26"/>
      <c r="AE26"/>
      <c r="AV26"/>
      <c r="AW26"/>
      <c r="AX26"/>
      <c r="AY26"/>
      <c r="BC26"/>
      <c r="BD26"/>
      <c r="BE26"/>
      <c r="BF26"/>
      <c r="BG26"/>
      <c r="BH26"/>
      <c r="BI26"/>
      <c r="BJ26"/>
    </row>
    <row r="27" spans="1:62" ht="15" x14ac:dyDescent="0.25">
      <c r="A27" s="281"/>
      <c r="B27" s="279"/>
      <c r="D27"/>
      <c r="E27"/>
      <c r="F27"/>
      <c r="G27"/>
      <c r="P27"/>
      <c r="Q27"/>
      <c r="R27"/>
      <c r="S27"/>
      <c r="AB27"/>
      <c r="AC27"/>
      <c r="AD27"/>
      <c r="AE27"/>
      <c r="AV27"/>
      <c r="AW27"/>
      <c r="AX27"/>
      <c r="AY27"/>
      <c r="BC27"/>
      <c r="BD27"/>
      <c r="BE27"/>
      <c r="BF27"/>
      <c r="BG27"/>
      <c r="BH27"/>
      <c r="BI27"/>
      <c r="BJ27"/>
    </row>
    <row r="28" spans="1:62" ht="15" x14ac:dyDescent="0.25">
      <c r="A28" s="281"/>
      <c r="B28" s="279"/>
      <c r="D28"/>
      <c r="E28"/>
      <c r="F28"/>
      <c r="G28"/>
      <c r="P28"/>
      <c r="Q28"/>
      <c r="R28"/>
      <c r="S28"/>
      <c r="AB28"/>
      <c r="AC28"/>
      <c r="AD28"/>
      <c r="AE28"/>
      <c r="AV28"/>
      <c r="AW28"/>
      <c r="AX28"/>
      <c r="AY28"/>
      <c r="BC28"/>
      <c r="BD28"/>
      <c r="BE28"/>
      <c r="BF28"/>
      <c r="BG28"/>
      <c r="BH28"/>
      <c r="BI28"/>
      <c r="BJ28"/>
    </row>
    <row r="29" spans="1:62" x14ac:dyDescent="0.2">
      <c r="A29" s="282"/>
      <c r="B29" s="29"/>
      <c r="D29"/>
      <c r="E29"/>
      <c r="F29"/>
      <c r="G29"/>
      <c r="P29"/>
      <c r="Q29"/>
      <c r="R29"/>
      <c r="S29"/>
      <c r="AB29"/>
      <c r="AC29"/>
      <c r="AD29"/>
      <c r="AE29"/>
      <c r="AV29"/>
      <c r="AW29"/>
      <c r="AX29"/>
      <c r="AY29"/>
      <c r="BC29"/>
      <c r="BD29"/>
      <c r="BE29"/>
      <c r="BF29"/>
      <c r="BG29"/>
      <c r="BH29"/>
      <c r="BI29"/>
      <c r="BJ29"/>
    </row>
    <row r="30" spans="1:62" x14ac:dyDescent="0.2">
      <c r="A30" s="282"/>
      <c r="B30" s="29"/>
      <c r="D30"/>
      <c r="E30"/>
      <c r="F30"/>
      <c r="G30"/>
      <c r="P30"/>
      <c r="Q30"/>
      <c r="R30"/>
      <c r="S30"/>
      <c r="AB30"/>
      <c r="AC30"/>
      <c r="AD30"/>
      <c r="AE30"/>
      <c r="AV30"/>
      <c r="AW30"/>
      <c r="AX30"/>
      <c r="AY30"/>
      <c r="BC30"/>
      <c r="BD30"/>
      <c r="BE30"/>
      <c r="BF30"/>
      <c r="BG30"/>
      <c r="BH30"/>
      <c r="BI30"/>
      <c r="BJ30"/>
    </row>
    <row r="31" spans="1:62" x14ac:dyDescent="0.2">
      <c r="A31" s="282"/>
      <c r="B31" s="29"/>
      <c r="D31"/>
      <c r="E31"/>
      <c r="F31"/>
      <c r="G31"/>
      <c r="P31"/>
      <c r="Q31"/>
      <c r="R31"/>
      <c r="S31"/>
      <c r="AB31"/>
      <c r="AC31"/>
      <c r="AD31"/>
      <c r="AE31"/>
      <c r="AV31"/>
      <c r="AW31"/>
      <c r="AX31"/>
      <c r="AY31"/>
      <c r="BC31"/>
      <c r="BD31"/>
      <c r="BE31"/>
      <c r="BF31"/>
      <c r="BG31"/>
      <c r="BH31"/>
      <c r="BI31"/>
      <c r="BJ31"/>
    </row>
    <row r="32" spans="1:62" x14ac:dyDescent="0.2">
      <c r="A32" s="282"/>
      <c r="B32" s="29"/>
      <c r="D32"/>
      <c r="E32"/>
      <c r="F32"/>
      <c r="G32"/>
      <c r="P32"/>
      <c r="Q32"/>
      <c r="R32"/>
      <c r="S32"/>
      <c r="AB32"/>
      <c r="AC32"/>
      <c r="AD32"/>
      <c r="AE32"/>
      <c r="AV32"/>
      <c r="AW32"/>
      <c r="AX32"/>
      <c r="AY32"/>
      <c r="BC32"/>
      <c r="BD32"/>
      <c r="BE32"/>
      <c r="BF32"/>
      <c r="BG32"/>
      <c r="BH32"/>
      <c r="BI32"/>
      <c r="BJ32"/>
    </row>
    <row r="33" spans="1:62" x14ac:dyDescent="0.2">
      <c r="A33" s="282"/>
      <c r="B33" s="29"/>
      <c r="D33"/>
      <c r="E33"/>
      <c r="F33"/>
      <c r="G33"/>
      <c r="P33"/>
      <c r="Q33"/>
      <c r="R33"/>
      <c r="S33"/>
      <c r="AB33"/>
      <c r="AC33"/>
      <c r="AD33"/>
      <c r="AE33"/>
      <c r="AV33"/>
      <c r="AW33"/>
      <c r="AX33"/>
      <c r="AY33"/>
      <c r="BC33"/>
      <c r="BD33"/>
      <c r="BE33"/>
      <c r="BF33"/>
      <c r="BG33"/>
      <c r="BH33"/>
      <c r="BI33"/>
      <c r="BJ33"/>
    </row>
    <row r="34" spans="1:62" x14ac:dyDescent="0.2">
      <c r="A34" s="282"/>
      <c r="B34" s="29"/>
      <c r="D34"/>
      <c r="E34"/>
      <c r="F34"/>
      <c r="G34"/>
      <c r="P34"/>
      <c r="Q34"/>
      <c r="R34"/>
      <c r="S34"/>
      <c r="AB34"/>
      <c r="AC34"/>
      <c r="AD34"/>
      <c r="AE34"/>
      <c r="AV34"/>
      <c r="AW34"/>
      <c r="AX34"/>
      <c r="AY34"/>
      <c r="BC34"/>
      <c r="BD34"/>
      <c r="BE34"/>
      <c r="BF34"/>
      <c r="BG34"/>
      <c r="BH34"/>
      <c r="BI34"/>
      <c r="BJ34"/>
    </row>
    <row r="35" spans="1:62" x14ac:dyDescent="0.2">
      <c r="A35" s="279"/>
      <c r="B35" s="279"/>
      <c r="D35"/>
      <c r="E35"/>
      <c r="F35"/>
      <c r="G35"/>
      <c r="P35"/>
      <c r="Q35"/>
      <c r="R35"/>
      <c r="S35"/>
      <c r="AB35"/>
      <c r="AC35"/>
      <c r="AD35"/>
      <c r="AE35"/>
      <c r="AV35"/>
      <c r="AW35"/>
      <c r="AX35"/>
      <c r="AY35"/>
      <c r="BC35"/>
      <c r="BD35"/>
      <c r="BE35"/>
      <c r="BF35"/>
      <c r="BG35"/>
      <c r="BH35"/>
      <c r="BI35"/>
      <c r="BJ35"/>
    </row>
    <row r="36" spans="1:62" x14ac:dyDescent="0.2">
      <c r="A36" s="282"/>
      <c r="B36" s="29"/>
      <c r="D36"/>
      <c r="E36"/>
      <c r="F36"/>
      <c r="G36"/>
      <c r="P36"/>
      <c r="Q36"/>
      <c r="R36"/>
      <c r="S36"/>
      <c r="AB36"/>
      <c r="AC36"/>
      <c r="AD36"/>
      <c r="AE36"/>
      <c r="AV36"/>
      <c r="AW36"/>
      <c r="AX36"/>
      <c r="AY36"/>
      <c r="BC36"/>
      <c r="BD36"/>
      <c r="BE36"/>
      <c r="BF36"/>
      <c r="BG36"/>
      <c r="BH36"/>
      <c r="BI36"/>
      <c r="BJ36"/>
    </row>
    <row r="37" spans="1:62" x14ac:dyDescent="0.2">
      <c r="A37" s="282"/>
      <c r="B37" s="29"/>
      <c r="D37"/>
      <c r="E37"/>
      <c r="F37"/>
      <c r="G37"/>
      <c r="P37"/>
      <c r="Q37"/>
      <c r="R37"/>
      <c r="S37"/>
      <c r="AB37"/>
      <c r="AC37"/>
      <c r="AD37"/>
      <c r="AE37"/>
      <c r="AV37"/>
      <c r="AW37"/>
      <c r="AX37"/>
      <c r="AY37"/>
      <c r="BC37"/>
      <c r="BD37"/>
      <c r="BE37"/>
      <c r="BF37"/>
      <c r="BG37"/>
      <c r="BH37"/>
      <c r="BI37"/>
      <c r="BJ37"/>
    </row>
    <row r="38" spans="1:62" x14ac:dyDescent="0.2">
      <c r="A38" s="283"/>
      <c r="B38" s="29"/>
      <c r="D38"/>
      <c r="E38"/>
      <c r="F38"/>
      <c r="G38"/>
      <c r="P38"/>
      <c r="Q38"/>
      <c r="R38"/>
      <c r="S38"/>
      <c r="AB38"/>
      <c r="AC38"/>
      <c r="AD38"/>
      <c r="AE38"/>
      <c r="AV38"/>
      <c r="AW38"/>
      <c r="AX38"/>
      <c r="AY38"/>
      <c r="BC38"/>
      <c r="BD38"/>
      <c r="BE38"/>
      <c r="BF38"/>
      <c r="BG38"/>
      <c r="BH38"/>
      <c r="BI38"/>
      <c r="BJ38"/>
    </row>
    <row r="39" spans="1:62" x14ac:dyDescent="0.2">
      <c r="A39" s="282"/>
      <c r="B39" s="29"/>
      <c r="D39"/>
      <c r="E39"/>
      <c r="F39"/>
      <c r="G39"/>
      <c r="P39"/>
      <c r="Q39"/>
      <c r="R39"/>
      <c r="S39"/>
      <c r="AB39"/>
      <c r="AC39"/>
      <c r="AD39"/>
      <c r="AE39"/>
      <c r="AV39"/>
      <c r="AW39"/>
      <c r="AX39"/>
      <c r="AY39"/>
      <c r="BC39"/>
      <c r="BD39"/>
      <c r="BE39"/>
      <c r="BF39"/>
      <c r="BG39"/>
      <c r="BH39"/>
      <c r="BI39"/>
      <c r="BJ39"/>
    </row>
    <row r="40" spans="1:62" ht="15" x14ac:dyDescent="0.25">
      <c r="A40" s="281"/>
      <c r="B40" s="279"/>
      <c r="D40"/>
      <c r="E40"/>
      <c r="F40"/>
      <c r="G40"/>
      <c r="P40"/>
      <c r="Q40"/>
      <c r="R40"/>
      <c r="S40"/>
      <c r="AB40"/>
      <c r="AC40"/>
      <c r="AD40"/>
      <c r="AE40"/>
      <c r="AV40"/>
      <c r="AW40"/>
      <c r="AX40"/>
      <c r="AY40"/>
      <c r="BC40"/>
      <c r="BD40"/>
      <c r="BE40"/>
      <c r="BF40"/>
      <c r="BG40"/>
      <c r="BH40"/>
      <c r="BI40"/>
      <c r="BJ40"/>
    </row>
    <row r="41" spans="1:62" x14ac:dyDescent="0.2">
      <c r="A41" s="282"/>
      <c r="B41" s="29"/>
      <c r="D41"/>
      <c r="E41"/>
      <c r="F41"/>
      <c r="G41"/>
      <c r="P41"/>
      <c r="Q41"/>
      <c r="R41"/>
      <c r="S41"/>
      <c r="AB41"/>
      <c r="AC41"/>
      <c r="AD41"/>
      <c r="AE41"/>
      <c r="AV41"/>
      <c r="AW41"/>
      <c r="AX41"/>
      <c r="AY41"/>
      <c r="BC41"/>
      <c r="BD41"/>
      <c r="BE41"/>
      <c r="BF41"/>
      <c r="BG41"/>
      <c r="BH41"/>
      <c r="BI41"/>
      <c r="BJ41"/>
    </row>
    <row r="42" spans="1:62" x14ac:dyDescent="0.2">
      <c r="A42" s="285"/>
      <c r="B42" s="29"/>
      <c r="D42"/>
      <c r="E42"/>
      <c r="F42"/>
      <c r="G42"/>
      <c r="P42"/>
      <c r="Q42"/>
      <c r="R42"/>
      <c r="S42"/>
      <c r="AB42"/>
      <c r="AC42"/>
      <c r="AD42"/>
      <c r="AE42"/>
      <c r="AV42"/>
      <c r="AW42"/>
      <c r="AX42"/>
      <c r="AY42"/>
      <c r="BC42"/>
      <c r="BD42"/>
      <c r="BE42"/>
      <c r="BF42"/>
      <c r="BG42"/>
      <c r="BH42"/>
      <c r="BI42"/>
      <c r="BJ42"/>
    </row>
    <row r="43" spans="1:62" x14ac:dyDescent="0.2">
      <c r="A43" s="29"/>
      <c r="B43" s="29"/>
      <c r="D43"/>
      <c r="E43"/>
      <c r="F43"/>
      <c r="G43"/>
      <c r="P43"/>
      <c r="Q43"/>
      <c r="R43"/>
      <c r="S43"/>
      <c r="AB43"/>
      <c r="AC43"/>
      <c r="AD43"/>
      <c r="AE43"/>
      <c r="AV43"/>
      <c r="AW43"/>
      <c r="AX43"/>
      <c r="AY43"/>
      <c r="BC43"/>
      <c r="BD43"/>
      <c r="BE43"/>
      <c r="BF43"/>
      <c r="BG43"/>
      <c r="BH43"/>
      <c r="BI43"/>
      <c r="BJ43"/>
    </row>
    <row r="44" spans="1:62" ht="15" x14ac:dyDescent="0.25">
      <c r="A44" s="576"/>
      <c r="B44" s="279"/>
      <c r="D44"/>
      <c r="E44"/>
      <c r="F44"/>
      <c r="G44"/>
      <c r="P44"/>
      <c r="Q44"/>
      <c r="R44"/>
      <c r="S44"/>
      <c r="AB44"/>
      <c r="AC44"/>
      <c r="AD44"/>
      <c r="AE44"/>
      <c r="AV44"/>
      <c r="AW44"/>
      <c r="AX44"/>
      <c r="AY44"/>
      <c r="BC44"/>
      <c r="BD44"/>
      <c r="BE44"/>
      <c r="BF44"/>
      <c r="BG44"/>
      <c r="BH44"/>
      <c r="BI44"/>
      <c r="BJ44"/>
    </row>
    <row r="45" spans="1:62" ht="15" x14ac:dyDescent="0.25">
      <c r="A45" s="576"/>
      <c r="B45" s="29"/>
      <c r="D45"/>
      <c r="E45"/>
      <c r="F45"/>
      <c r="G45"/>
      <c r="P45"/>
      <c r="Q45"/>
      <c r="R45"/>
      <c r="S45"/>
      <c r="AB45"/>
      <c r="AC45"/>
      <c r="AD45"/>
      <c r="AE45"/>
      <c r="AV45"/>
      <c r="AW45"/>
      <c r="AX45"/>
      <c r="AY45"/>
      <c r="BC45"/>
      <c r="BD45"/>
      <c r="BE45"/>
      <c r="BF45"/>
      <c r="BG45"/>
      <c r="BH45"/>
      <c r="BI45"/>
      <c r="BJ45"/>
    </row>
    <row r="46" spans="1:62" x14ac:dyDescent="0.2">
      <c r="A46" s="29"/>
      <c r="B46" s="37"/>
      <c r="D46"/>
      <c r="E46"/>
      <c r="F46"/>
      <c r="G46"/>
      <c r="P46"/>
      <c r="Q46"/>
      <c r="R46"/>
      <c r="S46"/>
      <c r="AB46"/>
      <c r="AC46"/>
      <c r="AD46"/>
      <c r="AE46"/>
      <c r="AV46"/>
      <c r="AW46"/>
      <c r="AX46"/>
      <c r="AY46"/>
      <c r="BC46"/>
      <c r="BD46"/>
      <c r="BE46"/>
      <c r="BF46"/>
      <c r="BG46"/>
      <c r="BH46"/>
      <c r="BI46"/>
      <c r="BJ46"/>
    </row>
    <row r="47" spans="1:62" x14ac:dyDescent="0.2">
      <c r="A47" s="283"/>
      <c r="B47" s="29"/>
      <c r="D47"/>
      <c r="E47"/>
      <c r="F47"/>
      <c r="G47"/>
      <c r="P47"/>
      <c r="Q47"/>
      <c r="R47"/>
      <c r="S47"/>
      <c r="AB47"/>
      <c r="AC47"/>
      <c r="AD47"/>
      <c r="AE47"/>
      <c r="AV47"/>
      <c r="AW47"/>
      <c r="AX47"/>
      <c r="AY47"/>
      <c r="BC47"/>
      <c r="BD47"/>
      <c r="BE47"/>
      <c r="BF47"/>
      <c r="BG47"/>
      <c r="BH47"/>
      <c r="BI47"/>
      <c r="BJ47"/>
    </row>
    <row r="48" spans="1:62" ht="15" x14ac:dyDescent="0.25">
      <c r="A48" s="281"/>
      <c r="B48" s="279"/>
      <c r="D48"/>
      <c r="E48"/>
      <c r="F48"/>
      <c r="G48"/>
      <c r="P48"/>
      <c r="Q48"/>
      <c r="R48"/>
      <c r="S48"/>
      <c r="AB48"/>
      <c r="AC48"/>
      <c r="AD48"/>
      <c r="AE48"/>
      <c r="AV48"/>
      <c r="AW48"/>
      <c r="AX48"/>
      <c r="AY48"/>
      <c r="BC48"/>
      <c r="BD48"/>
      <c r="BE48"/>
      <c r="BF48"/>
      <c r="BG48"/>
      <c r="BH48"/>
      <c r="BI48"/>
      <c r="BJ48"/>
    </row>
    <row r="49" spans="1:62" x14ac:dyDescent="0.2">
      <c r="A49" s="282"/>
      <c r="B49" s="29"/>
      <c r="D49"/>
      <c r="E49"/>
      <c r="F49"/>
      <c r="G49"/>
      <c r="P49"/>
      <c r="Q49"/>
      <c r="R49"/>
      <c r="S49"/>
      <c r="AB49"/>
      <c r="AC49"/>
      <c r="AD49"/>
      <c r="AE49"/>
      <c r="AV49"/>
      <c r="AW49"/>
      <c r="AX49"/>
      <c r="AY49"/>
      <c r="BC49"/>
      <c r="BD49"/>
      <c r="BE49"/>
      <c r="BF49"/>
      <c r="BG49"/>
      <c r="BH49"/>
      <c r="BI49"/>
      <c r="BJ49"/>
    </row>
    <row r="50" spans="1:62" ht="15" x14ac:dyDescent="0.25">
      <c r="A50" s="281"/>
      <c r="B50" s="280"/>
      <c r="D50"/>
      <c r="E50"/>
      <c r="F50"/>
      <c r="G50"/>
      <c r="P50"/>
      <c r="Q50"/>
      <c r="R50"/>
      <c r="S50"/>
      <c r="AB50"/>
      <c r="AC50"/>
      <c r="AD50"/>
      <c r="AE50"/>
      <c r="AV50"/>
      <c r="AW50"/>
      <c r="AX50"/>
      <c r="AY50"/>
      <c r="BC50"/>
      <c r="BD50"/>
      <c r="BE50"/>
      <c r="BF50"/>
      <c r="BG50"/>
      <c r="BH50"/>
      <c r="BI50"/>
      <c r="BJ50"/>
    </row>
    <row r="51" spans="1:62" x14ac:dyDescent="0.2">
      <c r="A51" s="284"/>
      <c r="B51" s="168"/>
      <c r="D51"/>
      <c r="E51"/>
      <c r="F51"/>
      <c r="G51"/>
      <c r="P51"/>
      <c r="Q51"/>
      <c r="R51"/>
      <c r="S51"/>
      <c r="AB51"/>
      <c r="AC51"/>
      <c r="AD51"/>
      <c r="AE51"/>
      <c r="AV51"/>
      <c r="AW51"/>
      <c r="AX51"/>
      <c r="AY51"/>
      <c r="BC51"/>
      <c r="BD51"/>
      <c r="BE51"/>
      <c r="BF51"/>
      <c r="BG51"/>
      <c r="BH51"/>
      <c r="BI51"/>
      <c r="BJ51"/>
    </row>
    <row r="52" spans="1:62" x14ac:dyDescent="0.2">
      <c r="A52" s="284"/>
      <c r="B52" s="168"/>
      <c r="D52"/>
      <c r="E52"/>
      <c r="F52"/>
      <c r="G52"/>
      <c r="P52"/>
      <c r="Q52"/>
      <c r="R52"/>
      <c r="S52"/>
      <c r="AB52"/>
      <c r="AC52"/>
      <c r="AD52"/>
      <c r="AE52"/>
      <c r="AV52"/>
      <c r="AW52"/>
      <c r="AX52"/>
      <c r="AY52"/>
      <c r="BC52"/>
      <c r="BD52"/>
      <c r="BE52"/>
      <c r="BF52"/>
      <c r="BG52"/>
      <c r="BH52"/>
      <c r="BI52"/>
      <c r="BJ52"/>
    </row>
    <row r="53" spans="1:62" x14ac:dyDescent="0.2">
      <c r="A53" s="284"/>
      <c r="B53" s="168"/>
      <c r="D53"/>
      <c r="E53"/>
      <c r="F53"/>
      <c r="G53"/>
      <c r="P53"/>
      <c r="Q53"/>
      <c r="R53"/>
      <c r="S53"/>
      <c r="AB53"/>
      <c r="AC53"/>
      <c r="AD53"/>
      <c r="AE53"/>
      <c r="AV53"/>
      <c r="AW53"/>
      <c r="AX53"/>
      <c r="AY53"/>
      <c r="BC53"/>
      <c r="BD53"/>
      <c r="BE53"/>
      <c r="BF53"/>
      <c r="BG53"/>
      <c r="BH53"/>
      <c r="BI53"/>
      <c r="BJ53"/>
    </row>
    <row r="54" spans="1:62" x14ac:dyDescent="0.2">
      <c r="A54" s="488"/>
      <c r="B54" s="168"/>
      <c r="D54"/>
      <c r="E54"/>
      <c r="F54"/>
      <c r="G54"/>
      <c r="P54"/>
      <c r="Q54"/>
      <c r="R54"/>
      <c r="S54"/>
      <c r="AB54"/>
      <c r="AC54"/>
      <c r="AD54"/>
      <c r="AE54"/>
      <c r="AV54"/>
      <c r="AW54"/>
      <c r="AX54"/>
      <c r="AY54"/>
      <c r="BC54"/>
      <c r="BD54"/>
      <c r="BE54"/>
      <c r="BF54"/>
      <c r="BG54"/>
      <c r="BH54"/>
      <c r="BI54"/>
      <c r="BJ54"/>
    </row>
    <row r="55" spans="1:62" x14ac:dyDescent="0.2">
      <c r="A55" s="488"/>
      <c r="B55" s="168"/>
      <c r="D55"/>
      <c r="E55"/>
      <c r="F55"/>
      <c r="G55"/>
      <c r="P55"/>
      <c r="Q55"/>
      <c r="R55"/>
      <c r="S55"/>
      <c r="AB55"/>
      <c r="AC55"/>
      <c r="AD55"/>
      <c r="AE55"/>
      <c r="AV55"/>
      <c r="AW55"/>
      <c r="AX55"/>
      <c r="AY55"/>
      <c r="BC55"/>
      <c r="BD55"/>
      <c r="BE55"/>
      <c r="BF55"/>
      <c r="BG55"/>
      <c r="BH55"/>
      <c r="BI55"/>
      <c r="BJ55"/>
    </row>
    <row r="56" spans="1:62" x14ac:dyDescent="0.2">
      <c r="A56" s="285"/>
      <c r="B56" s="168"/>
      <c r="D56"/>
      <c r="E56"/>
      <c r="F56"/>
      <c r="G56"/>
      <c r="P56"/>
      <c r="Q56"/>
      <c r="R56"/>
      <c r="S56"/>
      <c r="AB56"/>
      <c r="AC56"/>
      <c r="AD56"/>
      <c r="AE56"/>
      <c r="AV56"/>
      <c r="AW56"/>
      <c r="AX56"/>
      <c r="AY56"/>
      <c r="BC56"/>
      <c r="BD56"/>
      <c r="BE56"/>
      <c r="BF56"/>
      <c r="BG56"/>
      <c r="BH56"/>
      <c r="BI56"/>
      <c r="BJ56"/>
    </row>
    <row r="57" spans="1:62" x14ac:dyDescent="0.2">
      <c r="A57" s="283"/>
      <c r="B57" s="29"/>
      <c r="D57"/>
      <c r="E57"/>
      <c r="F57"/>
      <c r="G57"/>
      <c r="P57"/>
      <c r="Q57"/>
      <c r="R57"/>
      <c r="S57"/>
      <c r="AB57"/>
      <c r="AC57"/>
      <c r="AD57"/>
      <c r="AE57"/>
      <c r="AV57"/>
      <c r="AW57"/>
      <c r="AX57"/>
      <c r="AY57"/>
      <c r="BC57"/>
      <c r="BD57"/>
      <c r="BE57"/>
      <c r="BF57"/>
      <c r="BG57"/>
      <c r="BH57"/>
      <c r="BI57"/>
      <c r="BJ57"/>
    </row>
    <row r="58" spans="1:62" x14ac:dyDescent="0.2">
      <c r="A58" s="283"/>
      <c r="B58" s="29"/>
      <c r="D58"/>
      <c r="E58"/>
      <c r="F58"/>
      <c r="G58"/>
      <c r="P58"/>
      <c r="Q58"/>
      <c r="R58"/>
      <c r="S58"/>
      <c r="AV58"/>
      <c r="AW58"/>
      <c r="AX58"/>
      <c r="AY58"/>
      <c r="BC58"/>
      <c r="BD58"/>
      <c r="BE58"/>
      <c r="BF58"/>
      <c r="BG58"/>
      <c r="BH58"/>
      <c r="BI58"/>
      <c r="BJ58"/>
    </row>
    <row r="59" spans="1:62" x14ac:dyDescent="0.2">
      <c r="A59" s="283"/>
      <c r="B59" s="168"/>
      <c r="D59"/>
      <c r="E59"/>
      <c r="F59"/>
      <c r="G59"/>
      <c r="P59"/>
      <c r="Q59"/>
      <c r="R59"/>
      <c r="S59"/>
      <c r="AV59"/>
      <c r="AW59"/>
      <c r="AX59"/>
      <c r="AY59"/>
      <c r="BC59"/>
      <c r="BD59"/>
      <c r="BE59"/>
      <c r="BF59"/>
      <c r="BG59"/>
      <c r="BH59"/>
      <c r="BI59"/>
      <c r="BJ59"/>
    </row>
    <row r="60" spans="1:62" x14ac:dyDescent="0.2">
      <c r="A60" s="283"/>
      <c r="B60" s="168"/>
    </row>
    <row r="61" spans="1:62" x14ac:dyDescent="0.2">
      <c r="A61" s="283"/>
      <c r="B61" s="168"/>
    </row>
    <row r="62" spans="1:62" x14ac:dyDescent="0.2">
      <c r="A62" s="283"/>
      <c r="B62" s="168"/>
    </row>
    <row r="63" spans="1:62" x14ac:dyDescent="0.2">
      <c r="A63" s="283"/>
      <c r="B63" s="489"/>
    </row>
    <row r="64" spans="1:62" x14ac:dyDescent="0.2">
      <c r="A64" s="284"/>
      <c r="B64" s="168"/>
    </row>
    <row r="65" spans="1:57" x14ac:dyDescent="0.2">
      <c r="A65" s="283"/>
      <c r="B65" s="283"/>
    </row>
    <row r="69" spans="1:57" x14ac:dyDescent="0.2">
      <c r="P69"/>
      <c r="Q69"/>
      <c r="R69"/>
      <c r="S69"/>
      <c r="T69"/>
      <c r="U69"/>
      <c r="V69"/>
      <c r="W69"/>
    </row>
    <row r="70" spans="1:57" x14ac:dyDescent="0.2">
      <c r="P70"/>
      <c r="Q70"/>
      <c r="R70"/>
      <c r="S70"/>
      <c r="T70"/>
      <c r="U70"/>
      <c r="V70"/>
      <c r="W70"/>
      <c r="AV70"/>
      <c r="AW70"/>
      <c r="AX70"/>
      <c r="AY70"/>
      <c r="AZ70"/>
      <c r="BA70"/>
      <c r="BB70"/>
      <c r="BC70"/>
      <c r="BD70"/>
      <c r="BE70"/>
    </row>
    <row r="71" spans="1:57" x14ac:dyDescent="0.2">
      <c r="P71"/>
      <c r="Q71"/>
      <c r="R71"/>
      <c r="S71"/>
      <c r="T71"/>
      <c r="U71"/>
      <c r="V71"/>
      <c r="W71"/>
      <c r="AV71"/>
      <c r="AW71"/>
      <c r="AX71"/>
      <c r="AY71"/>
      <c r="AZ71"/>
      <c r="BA71"/>
      <c r="BB71"/>
      <c r="BC71"/>
      <c r="BD71"/>
      <c r="BE71"/>
    </row>
    <row r="72" spans="1:57" x14ac:dyDescent="0.2">
      <c r="AV72"/>
      <c r="AW72"/>
      <c r="AX72"/>
      <c r="AY72"/>
      <c r="AZ72"/>
      <c r="BA72"/>
      <c r="BB72"/>
      <c r="BC72"/>
      <c r="BD72"/>
      <c r="BE72"/>
    </row>
    <row r="73" spans="1:57" x14ac:dyDescent="0.2">
      <c r="AV73"/>
      <c r="AW73"/>
      <c r="AX73"/>
      <c r="AY73"/>
      <c r="AZ73"/>
      <c r="BA73"/>
      <c r="BB73"/>
      <c r="BC73"/>
      <c r="BD73"/>
      <c r="BE73"/>
    </row>
    <row r="79" spans="1:57" x14ac:dyDescent="0.2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</row>
    <row r="80" spans="1:57" x14ac:dyDescent="0.2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</row>
    <row r="81" spans="4:55" x14ac:dyDescent="0.2">
      <c r="P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4:55" x14ac:dyDescent="0.2">
      <c r="P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4:55" x14ac:dyDescent="0.2">
      <c r="AV83"/>
      <c r="AW83"/>
      <c r="AX83"/>
      <c r="AY83"/>
      <c r="AZ83"/>
      <c r="BA83"/>
      <c r="BB83"/>
      <c r="BC83"/>
    </row>
    <row r="90" spans="4:55" x14ac:dyDescent="0.2">
      <c r="AB90"/>
      <c r="AC90"/>
      <c r="AD90"/>
      <c r="AE90"/>
      <c r="AF90"/>
      <c r="AG90"/>
      <c r="AH90"/>
      <c r="AI90"/>
      <c r="AJ90"/>
    </row>
    <row r="91" spans="4:55" x14ac:dyDescent="0.2">
      <c r="P91"/>
      <c r="AB91"/>
      <c r="AC91"/>
      <c r="AD91"/>
      <c r="AE91"/>
      <c r="AF91"/>
      <c r="AG91"/>
      <c r="AH91"/>
      <c r="AI91"/>
      <c r="AJ91"/>
    </row>
    <row r="92" spans="4:55" x14ac:dyDescent="0.2">
      <c r="P92"/>
      <c r="AB92"/>
      <c r="AC92"/>
      <c r="AD92"/>
      <c r="AE92"/>
      <c r="AF92"/>
      <c r="AG92"/>
      <c r="AH92"/>
      <c r="AI92"/>
      <c r="AJ92"/>
    </row>
    <row r="95" spans="4:55" x14ac:dyDescent="0.2">
      <c r="D95"/>
      <c r="E95"/>
      <c r="F95"/>
      <c r="G95"/>
      <c r="H95"/>
      <c r="I95"/>
      <c r="J95"/>
      <c r="K95"/>
    </row>
    <row r="96" spans="4:55" x14ac:dyDescent="0.2">
      <c r="D96"/>
      <c r="E96"/>
      <c r="F96"/>
      <c r="G96"/>
      <c r="H96"/>
      <c r="I96"/>
      <c r="J96"/>
      <c r="K96"/>
    </row>
    <row r="97" spans="4:56" x14ac:dyDescent="0.2">
      <c r="D97"/>
      <c r="E97"/>
      <c r="F97"/>
      <c r="G97"/>
      <c r="H97"/>
      <c r="I97"/>
      <c r="J97"/>
      <c r="K97"/>
    </row>
    <row r="98" spans="4:56" x14ac:dyDescent="0.2">
      <c r="D98"/>
      <c r="E98"/>
      <c r="F98"/>
      <c r="G98"/>
      <c r="H98"/>
      <c r="I98"/>
      <c r="J98"/>
      <c r="K98"/>
    </row>
    <row r="99" spans="4:56" x14ac:dyDescent="0.2">
      <c r="D99"/>
      <c r="E99"/>
      <c r="F99"/>
      <c r="G99"/>
      <c r="H99"/>
      <c r="I99"/>
      <c r="J99"/>
      <c r="K99"/>
    </row>
    <row r="100" spans="4:56" x14ac:dyDescent="0.2">
      <c r="D100"/>
      <c r="E100"/>
      <c r="F100"/>
      <c r="G100"/>
      <c r="H100"/>
      <c r="I100"/>
      <c r="J100"/>
      <c r="K100"/>
    </row>
    <row r="101" spans="4:56" x14ac:dyDescent="0.2">
      <c r="D101"/>
      <c r="E101"/>
      <c r="F101"/>
      <c r="G101"/>
      <c r="H101"/>
      <c r="I101"/>
      <c r="J101"/>
      <c r="K101"/>
    </row>
    <row r="102" spans="4:56" x14ac:dyDescent="0.2">
      <c r="D102"/>
      <c r="E102"/>
      <c r="F102"/>
      <c r="G102"/>
      <c r="H102"/>
      <c r="I102"/>
      <c r="J102"/>
      <c r="K102"/>
      <c r="AB102"/>
      <c r="AC102"/>
    </row>
    <row r="103" spans="4:56" x14ac:dyDescent="0.2">
      <c r="D103"/>
      <c r="E103"/>
      <c r="F103"/>
      <c r="G103"/>
      <c r="H103"/>
      <c r="I103"/>
      <c r="J103"/>
      <c r="K103"/>
      <c r="AB103"/>
      <c r="AC103"/>
    </row>
    <row r="104" spans="4:56" x14ac:dyDescent="0.2">
      <c r="D104"/>
      <c r="E104"/>
      <c r="F104"/>
      <c r="G104"/>
      <c r="H104"/>
      <c r="I104"/>
      <c r="J104"/>
      <c r="K104"/>
      <c r="AB104"/>
      <c r="AC104"/>
    </row>
    <row r="105" spans="4:56" x14ac:dyDescent="0.2">
      <c r="D105"/>
      <c r="E105"/>
      <c r="F105"/>
      <c r="G105"/>
      <c r="H105"/>
      <c r="I105"/>
      <c r="J105"/>
      <c r="K105"/>
      <c r="AB105"/>
      <c r="AC105"/>
    </row>
    <row r="106" spans="4:56" x14ac:dyDescent="0.2">
      <c r="D106"/>
      <c r="E106"/>
      <c r="F106"/>
      <c r="G106"/>
      <c r="H106"/>
      <c r="I106"/>
      <c r="J106"/>
      <c r="K106"/>
      <c r="AB106"/>
      <c r="AC106"/>
    </row>
    <row r="107" spans="4:56" x14ac:dyDescent="0.2">
      <c r="D107"/>
      <c r="E107"/>
      <c r="F107"/>
      <c r="G107"/>
      <c r="H107"/>
      <c r="I107"/>
      <c r="J107"/>
      <c r="K107"/>
      <c r="AB107"/>
      <c r="AC107"/>
      <c r="AV107"/>
      <c r="AW107"/>
      <c r="AX107"/>
      <c r="AY107"/>
      <c r="AZ107"/>
      <c r="BA107"/>
      <c r="BB107"/>
      <c r="BC107"/>
      <c r="BD107"/>
    </row>
    <row r="108" spans="4:56" x14ac:dyDescent="0.2">
      <c r="D108"/>
      <c r="E108"/>
      <c r="F108"/>
      <c r="G108"/>
      <c r="H108"/>
      <c r="I108"/>
      <c r="J108"/>
      <c r="K108"/>
      <c r="AB108"/>
      <c r="AC108"/>
      <c r="AV108"/>
      <c r="AW108"/>
      <c r="AX108"/>
      <c r="AY108"/>
      <c r="AZ108"/>
      <c r="BA108"/>
      <c r="BB108"/>
      <c r="BC108"/>
      <c r="BD108"/>
    </row>
    <row r="109" spans="4:56" x14ac:dyDescent="0.2">
      <c r="D109"/>
      <c r="E109"/>
      <c r="F109"/>
      <c r="G109"/>
      <c r="H109"/>
      <c r="I109"/>
      <c r="J109"/>
      <c r="K109"/>
      <c r="AB109"/>
      <c r="AC109"/>
      <c r="AV109"/>
      <c r="AW109"/>
      <c r="AX109"/>
      <c r="AY109"/>
      <c r="AZ109"/>
      <c r="BA109"/>
      <c r="BB109"/>
      <c r="BC109"/>
      <c r="BD109"/>
    </row>
    <row r="110" spans="4:56" x14ac:dyDescent="0.2">
      <c r="D110"/>
      <c r="E110"/>
      <c r="F110"/>
      <c r="G110"/>
      <c r="H110"/>
      <c r="I110"/>
      <c r="J110"/>
      <c r="K110"/>
      <c r="AB110"/>
      <c r="AC110"/>
      <c r="AV110"/>
      <c r="AW110"/>
      <c r="AX110"/>
      <c r="AY110"/>
      <c r="AZ110"/>
      <c r="BA110"/>
      <c r="BB110"/>
      <c r="BC110"/>
      <c r="BD110"/>
    </row>
    <row r="111" spans="4:56" x14ac:dyDescent="0.2">
      <c r="D111"/>
      <c r="E111"/>
      <c r="F111"/>
      <c r="G111"/>
      <c r="H111"/>
      <c r="I111"/>
      <c r="J111"/>
      <c r="K111"/>
      <c r="AB111"/>
      <c r="AC111"/>
      <c r="AV111"/>
      <c r="AW111"/>
      <c r="AX111"/>
      <c r="AY111"/>
      <c r="AZ111"/>
      <c r="BA111"/>
      <c r="BB111"/>
      <c r="BC111"/>
      <c r="BD111"/>
    </row>
    <row r="112" spans="4:56" x14ac:dyDescent="0.2">
      <c r="D112"/>
      <c r="E112"/>
      <c r="F112"/>
      <c r="G112"/>
      <c r="H112"/>
      <c r="I112"/>
      <c r="J112"/>
      <c r="K112"/>
      <c r="AB112"/>
      <c r="AC112"/>
      <c r="AV112"/>
      <c r="AW112"/>
      <c r="AX112"/>
      <c r="AY112"/>
      <c r="AZ112"/>
      <c r="BA112"/>
      <c r="BB112"/>
      <c r="BC112"/>
      <c r="BD112"/>
    </row>
    <row r="113" spans="4:56" x14ac:dyDescent="0.2">
      <c r="D113"/>
      <c r="E113"/>
      <c r="F113"/>
      <c r="G113"/>
      <c r="H113"/>
      <c r="I113"/>
      <c r="J113"/>
      <c r="K113"/>
      <c r="AB113"/>
      <c r="AC113"/>
      <c r="AV113"/>
      <c r="AW113"/>
      <c r="AX113"/>
      <c r="AY113"/>
      <c r="AZ113"/>
      <c r="BA113"/>
      <c r="BB113"/>
      <c r="BC113"/>
      <c r="BD113"/>
    </row>
    <row r="114" spans="4:56" x14ac:dyDescent="0.2">
      <c r="D114"/>
      <c r="E114"/>
      <c r="F114"/>
      <c r="G114"/>
      <c r="H114"/>
      <c r="I114"/>
      <c r="J114"/>
      <c r="K114"/>
      <c r="AB114"/>
      <c r="AC114"/>
      <c r="AV114"/>
      <c r="AW114"/>
      <c r="AX114"/>
      <c r="AY114"/>
      <c r="AZ114"/>
      <c r="BA114"/>
      <c r="BB114"/>
      <c r="BC114"/>
      <c r="BD114"/>
    </row>
    <row r="115" spans="4:56" x14ac:dyDescent="0.2">
      <c r="D115"/>
      <c r="E115"/>
      <c r="F115"/>
      <c r="G115"/>
      <c r="H115"/>
      <c r="I115"/>
      <c r="J115"/>
      <c r="K115"/>
      <c r="AB115"/>
      <c r="AC115"/>
      <c r="AV115"/>
      <c r="AW115"/>
      <c r="AX115"/>
      <c r="AY115"/>
      <c r="AZ115"/>
      <c r="BA115"/>
      <c r="BB115"/>
      <c r="BC115"/>
      <c r="BD115"/>
    </row>
    <row r="116" spans="4:56" x14ac:dyDescent="0.2">
      <c r="D116"/>
      <c r="E116"/>
      <c r="F116"/>
      <c r="G116"/>
      <c r="H116"/>
      <c r="I116"/>
      <c r="J116"/>
      <c r="K116"/>
      <c r="AB116"/>
      <c r="AC116"/>
      <c r="AV116"/>
      <c r="AW116"/>
      <c r="AX116"/>
      <c r="AY116"/>
      <c r="AZ116"/>
      <c r="BA116"/>
      <c r="BB116"/>
      <c r="BC116"/>
      <c r="BD116"/>
    </row>
    <row r="117" spans="4:56" x14ac:dyDescent="0.2">
      <c r="D117"/>
      <c r="E117"/>
      <c r="F117"/>
      <c r="G117"/>
      <c r="H117"/>
      <c r="I117"/>
      <c r="J117"/>
      <c r="K117"/>
      <c r="AB117"/>
      <c r="AC117"/>
      <c r="AV117"/>
      <c r="AW117"/>
      <c r="AX117"/>
      <c r="AY117"/>
      <c r="AZ117"/>
      <c r="BA117"/>
      <c r="BB117"/>
      <c r="BC117"/>
      <c r="BD117"/>
    </row>
    <row r="118" spans="4:56" x14ac:dyDescent="0.2">
      <c r="D118"/>
      <c r="E118"/>
      <c r="F118"/>
      <c r="G118"/>
      <c r="H118"/>
      <c r="I118"/>
      <c r="J118"/>
      <c r="K118"/>
      <c r="AB118"/>
      <c r="AC118"/>
      <c r="AV118"/>
      <c r="AW118"/>
      <c r="AX118"/>
      <c r="AY118"/>
      <c r="AZ118"/>
      <c r="BA118"/>
      <c r="BB118"/>
      <c r="BC118"/>
      <c r="BD118"/>
    </row>
    <row r="119" spans="4:56" x14ac:dyDescent="0.2">
      <c r="D119"/>
      <c r="E119"/>
      <c r="F119"/>
      <c r="G119"/>
      <c r="H119"/>
      <c r="I119"/>
      <c r="J119"/>
      <c r="K119"/>
      <c r="AB119"/>
      <c r="AC119"/>
      <c r="AV119"/>
      <c r="AW119"/>
      <c r="AX119"/>
      <c r="AY119"/>
      <c r="AZ119"/>
      <c r="BA119"/>
      <c r="BB119"/>
      <c r="BC119"/>
      <c r="BD119"/>
    </row>
    <row r="120" spans="4:56" x14ac:dyDescent="0.2">
      <c r="D120"/>
      <c r="E120"/>
      <c r="F120"/>
      <c r="G120"/>
      <c r="H120"/>
      <c r="I120"/>
      <c r="J120"/>
      <c r="K120"/>
      <c r="AB120"/>
      <c r="AC120"/>
      <c r="AV120"/>
      <c r="AW120"/>
      <c r="AX120"/>
      <c r="AY120"/>
      <c r="AZ120"/>
      <c r="BA120"/>
      <c r="BB120"/>
      <c r="BC120"/>
      <c r="BD120"/>
    </row>
    <row r="121" spans="4:56" x14ac:dyDescent="0.2">
      <c r="D121"/>
      <c r="E121"/>
      <c r="F121"/>
      <c r="G121"/>
      <c r="H121"/>
      <c r="I121"/>
      <c r="J121"/>
      <c r="K121"/>
      <c r="AB121"/>
      <c r="AC121"/>
      <c r="AV121"/>
      <c r="AW121"/>
      <c r="AX121"/>
      <c r="AY121"/>
      <c r="AZ121"/>
      <c r="BA121"/>
      <c r="BB121"/>
      <c r="BC121"/>
      <c r="BD121"/>
    </row>
    <row r="122" spans="4:56" x14ac:dyDescent="0.2">
      <c r="D122"/>
      <c r="E122"/>
      <c r="F122"/>
      <c r="G122"/>
      <c r="H122"/>
      <c r="I122"/>
      <c r="J122"/>
      <c r="K122"/>
      <c r="AB122"/>
      <c r="AC122"/>
      <c r="AV122"/>
      <c r="AW122"/>
      <c r="AX122"/>
      <c r="AY122"/>
      <c r="AZ122"/>
      <c r="BA122"/>
      <c r="BB122"/>
      <c r="BC122"/>
      <c r="BD122"/>
    </row>
    <row r="123" spans="4:56" x14ac:dyDescent="0.2">
      <c r="D123"/>
      <c r="E123"/>
      <c r="F123"/>
      <c r="G123"/>
      <c r="H123"/>
      <c r="I123"/>
      <c r="J123"/>
      <c r="K123"/>
      <c r="AB123"/>
      <c r="AC123"/>
      <c r="AV123"/>
      <c r="AW123"/>
      <c r="AX123"/>
      <c r="AY123"/>
      <c r="AZ123"/>
      <c r="BA123"/>
      <c r="BB123"/>
      <c r="BC123"/>
      <c r="BD123"/>
    </row>
    <row r="124" spans="4:56" x14ac:dyDescent="0.2">
      <c r="D124"/>
      <c r="E124"/>
      <c r="F124"/>
      <c r="G124"/>
      <c r="H124"/>
      <c r="I124"/>
      <c r="J124"/>
      <c r="K124"/>
      <c r="AV124"/>
      <c r="AW124"/>
      <c r="AX124"/>
      <c r="AY124"/>
      <c r="AZ124"/>
      <c r="BA124"/>
      <c r="BB124"/>
      <c r="BC124"/>
      <c r="BD124"/>
    </row>
    <row r="125" spans="4:56" x14ac:dyDescent="0.2">
      <c r="D125"/>
      <c r="E125"/>
      <c r="F125"/>
      <c r="G125"/>
      <c r="H125"/>
      <c r="I125"/>
      <c r="J125"/>
      <c r="K125"/>
      <c r="AV125"/>
      <c r="AW125"/>
      <c r="AX125"/>
      <c r="AY125"/>
      <c r="AZ125"/>
      <c r="BA125"/>
      <c r="BB125"/>
      <c r="BC125"/>
      <c r="BD125"/>
    </row>
    <row r="126" spans="4:56" x14ac:dyDescent="0.2">
      <c r="D126"/>
      <c r="E126"/>
      <c r="F126"/>
      <c r="G126"/>
      <c r="H126"/>
      <c r="I126"/>
      <c r="J126"/>
      <c r="K126"/>
      <c r="AV126"/>
      <c r="AW126"/>
      <c r="AX126"/>
      <c r="AY126"/>
      <c r="AZ126"/>
      <c r="BA126"/>
      <c r="BB126"/>
      <c r="BC126"/>
      <c r="BD126"/>
    </row>
    <row r="127" spans="4:56" x14ac:dyDescent="0.2">
      <c r="D127"/>
      <c r="E127"/>
      <c r="F127"/>
      <c r="G127"/>
      <c r="H127"/>
      <c r="I127"/>
      <c r="J127"/>
      <c r="K127"/>
      <c r="AV127"/>
      <c r="AW127"/>
      <c r="AX127"/>
      <c r="AY127"/>
      <c r="AZ127"/>
      <c r="BA127"/>
      <c r="BB127"/>
      <c r="BC127"/>
      <c r="BD127"/>
    </row>
    <row r="128" spans="4:56" x14ac:dyDescent="0.2">
      <c r="D128"/>
      <c r="E128"/>
      <c r="F128"/>
      <c r="G128"/>
      <c r="H128"/>
      <c r="I128"/>
      <c r="J128"/>
      <c r="K128"/>
      <c r="AV128"/>
      <c r="AW128"/>
      <c r="AX128"/>
      <c r="AY128"/>
      <c r="AZ128"/>
      <c r="BA128"/>
      <c r="BB128"/>
      <c r="BC128"/>
      <c r="BD128"/>
    </row>
    <row r="129" spans="4:56" x14ac:dyDescent="0.2">
      <c r="D129"/>
      <c r="E129"/>
      <c r="F129"/>
      <c r="G129"/>
      <c r="H129"/>
      <c r="I129"/>
      <c r="J129"/>
      <c r="K129"/>
      <c r="AV129"/>
      <c r="AW129"/>
      <c r="AX129"/>
      <c r="AY129"/>
      <c r="AZ129"/>
      <c r="BA129"/>
      <c r="BB129"/>
      <c r="BC129"/>
      <c r="BD129"/>
    </row>
    <row r="130" spans="4:56" x14ac:dyDescent="0.2">
      <c r="AV130"/>
      <c r="AW130"/>
      <c r="AX130"/>
      <c r="AY130"/>
      <c r="AZ130"/>
      <c r="BA130"/>
      <c r="BB130"/>
      <c r="BC130"/>
      <c r="BD130"/>
    </row>
    <row r="131" spans="4:56" x14ac:dyDescent="0.2">
      <c r="AV131"/>
      <c r="AW131"/>
      <c r="AX131"/>
      <c r="AY131"/>
      <c r="AZ131"/>
      <c r="BA131"/>
      <c r="BB131"/>
      <c r="BC131"/>
      <c r="BD131"/>
    </row>
    <row r="132" spans="4:56" x14ac:dyDescent="0.2">
      <c r="AV132"/>
      <c r="AW132"/>
      <c r="AX132"/>
      <c r="AY132"/>
      <c r="AZ132"/>
      <c r="BA132"/>
      <c r="BB132"/>
      <c r="BC132"/>
      <c r="BD132"/>
    </row>
    <row r="133" spans="4:56" x14ac:dyDescent="0.2">
      <c r="AV133"/>
      <c r="AW133"/>
      <c r="AX133"/>
      <c r="AY133"/>
      <c r="AZ133"/>
      <c r="BA133"/>
      <c r="BB133"/>
      <c r="BC133"/>
      <c r="BD133"/>
    </row>
    <row r="134" spans="4:56" x14ac:dyDescent="0.2">
      <c r="AV134"/>
      <c r="AW134"/>
      <c r="AX134"/>
      <c r="AY134"/>
      <c r="AZ134"/>
      <c r="BA134"/>
      <c r="BB134"/>
      <c r="BC134"/>
      <c r="BD134"/>
    </row>
    <row r="135" spans="4:56" x14ac:dyDescent="0.2">
      <c r="AV135"/>
      <c r="AW135"/>
      <c r="AX135"/>
      <c r="AY135"/>
      <c r="AZ135"/>
      <c r="BA135"/>
      <c r="BB135"/>
      <c r="BC135"/>
      <c r="BD135"/>
    </row>
    <row r="136" spans="4:56" x14ac:dyDescent="0.2">
      <c r="AV136"/>
      <c r="AW136"/>
      <c r="AX136"/>
      <c r="AY136"/>
      <c r="AZ136"/>
      <c r="BA136"/>
      <c r="BB136"/>
      <c r="BC136"/>
      <c r="BD136"/>
    </row>
    <row r="137" spans="4:56" x14ac:dyDescent="0.2">
      <c r="AV137"/>
      <c r="AW137"/>
      <c r="AX137"/>
      <c r="AY137"/>
      <c r="AZ137"/>
      <c r="BA137"/>
      <c r="BB137"/>
      <c r="BC137"/>
      <c r="BD137"/>
    </row>
    <row r="138" spans="4:56" x14ac:dyDescent="0.2">
      <c r="AB138"/>
      <c r="AC138"/>
      <c r="AD138"/>
      <c r="AE138"/>
      <c r="AF138"/>
      <c r="AG138"/>
      <c r="AH138"/>
      <c r="AI138"/>
      <c r="AJ138"/>
      <c r="AV138"/>
      <c r="AW138"/>
      <c r="AX138"/>
      <c r="AY138"/>
      <c r="AZ138"/>
      <c r="BA138"/>
      <c r="BB138"/>
      <c r="BC138"/>
      <c r="BD138"/>
    </row>
    <row r="139" spans="4:56" x14ac:dyDescent="0.2">
      <c r="AB139"/>
      <c r="AC139"/>
      <c r="AD139"/>
      <c r="AE139"/>
      <c r="AF139"/>
      <c r="AG139"/>
      <c r="AH139"/>
      <c r="AI139"/>
      <c r="AJ139"/>
      <c r="AV139"/>
      <c r="AW139"/>
      <c r="AX139"/>
      <c r="AY139"/>
      <c r="AZ139"/>
      <c r="BA139"/>
      <c r="BB139"/>
      <c r="BC139"/>
      <c r="BD139"/>
    </row>
    <row r="140" spans="4:56" x14ac:dyDescent="0.2">
      <c r="D140"/>
      <c r="E140"/>
      <c r="F140"/>
      <c r="G140"/>
      <c r="AA140" s="323"/>
      <c r="AB140"/>
      <c r="AC140"/>
      <c r="AD140"/>
      <c r="AE140"/>
      <c r="AF140"/>
      <c r="AG140"/>
      <c r="AH140"/>
      <c r="AI140"/>
      <c r="AJ140"/>
      <c r="AV140"/>
      <c r="AW140"/>
      <c r="AX140"/>
      <c r="AY140"/>
      <c r="AZ140"/>
      <c r="BA140"/>
      <c r="BB140"/>
      <c r="BC140"/>
      <c r="BD140"/>
    </row>
    <row r="141" spans="4:56" x14ac:dyDescent="0.2">
      <c r="D141"/>
      <c r="E141"/>
      <c r="F141"/>
      <c r="G141"/>
      <c r="AB141"/>
      <c r="AC141"/>
      <c r="AD141"/>
      <c r="AE141"/>
      <c r="AF141"/>
      <c r="AG141"/>
      <c r="AH141"/>
      <c r="AI141"/>
      <c r="AJ141"/>
      <c r="AV141"/>
      <c r="AW141"/>
      <c r="AX141"/>
      <c r="AY141"/>
      <c r="AZ141"/>
      <c r="BA141"/>
      <c r="BB141"/>
      <c r="BC141"/>
      <c r="BD141"/>
    </row>
    <row r="142" spans="4:56" x14ac:dyDescent="0.2">
      <c r="D142"/>
      <c r="E142"/>
      <c r="F142"/>
      <c r="G142"/>
      <c r="AB142"/>
      <c r="AC142"/>
      <c r="AD142"/>
      <c r="AE142"/>
      <c r="AF142"/>
      <c r="AG142"/>
      <c r="AH142"/>
      <c r="AI142"/>
      <c r="AJ142"/>
    </row>
    <row r="143" spans="4:56" x14ac:dyDescent="0.2">
      <c r="AB143"/>
      <c r="AC143"/>
      <c r="AD143"/>
      <c r="AE143"/>
      <c r="AF143"/>
      <c r="AG143"/>
      <c r="AH143"/>
      <c r="AI143"/>
      <c r="AJ143"/>
    </row>
    <row r="144" spans="4:56" x14ac:dyDescent="0.2">
      <c r="AB144"/>
      <c r="AC144"/>
      <c r="AD144"/>
      <c r="AE144"/>
      <c r="AF144"/>
      <c r="AG144"/>
      <c r="AH144"/>
      <c r="AI144"/>
      <c r="AJ144"/>
    </row>
    <row r="145" spans="28:56" x14ac:dyDescent="0.2">
      <c r="AB145"/>
      <c r="AC145"/>
      <c r="AD145"/>
      <c r="AE145"/>
      <c r="AF145"/>
      <c r="AG145"/>
      <c r="AH145"/>
      <c r="AI145"/>
      <c r="AJ145"/>
    </row>
    <row r="146" spans="28:56" x14ac:dyDescent="0.2">
      <c r="AB146"/>
      <c r="AC146"/>
      <c r="AD146"/>
      <c r="AE146"/>
      <c r="AF146"/>
      <c r="AG146"/>
      <c r="AH146"/>
      <c r="AI146"/>
      <c r="AJ146"/>
    </row>
    <row r="147" spans="28:56" x14ac:dyDescent="0.2">
      <c r="AB147"/>
      <c r="AC147"/>
      <c r="AD147"/>
      <c r="AE147"/>
      <c r="AF147"/>
      <c r="AG147"/>
      <c r="AH147"/>
      <c r="AI147"/>
      <c r="AJ147"/>
    </row>
    <row r="148" spans="28:56" x14ac:dyDescent="0.2">
      <c r="AB148"/>
      <c r="AC148"/>
      <c r="AD148"/>
      <c r="AE148"/>
      <c r="AF148"/>
      <c r="AG148"/>
      <c r="AH148"/>
      <c r="AI148"/>
      <c r="AJ148"/>
    </row>
    <row r="149" spans="28:56" x14ac:dyDescent="0.2">
      <c r="AB149"/>
      <c r="AC149"/>
      <c r="AD149"/>
      <c r="AE149"/>
      <c r="AF149"/>
      <c r="AG149"/>
      <c r="AH149"/>
      <c r="AI149"/>
      <c r="AJ149"/>
    </row>
    <row r="150" spans="28:56" x14ac:dyDescent="0.2">
      <c r="AB150"/>
      <c r="AC150"/>
      <c r="AD150"/>
      <c r="AE150"/>
      <c r="AF150"/>
      <c r="AG150"/>
      <c r="AH150"/>
      <c r="AI150"/>
      <c r="AJ150"/>
      <c r="AV150"/>
      <c r="AW150"/>
      <c r="AX150"/>
      <c r="AY150"/>
      <c r="AZ150"/>
      <c r="BA150"/>
      <c r="BB150"/>
      <c r="BC150"/>
      <c r="BD150"/>
    </row>
    <row r="151" spans="28:56" x14ac:dyDescent="0.2">
      <c r="AB151"/>
      <c r="AC151"/>
      <c r="AD151"/>
      <c r="AE151"/>
      <c r="AF151"/>
      <c r="AG151"/>
      <c r="AH151"/>
      <c r="AI151"/>
      <c r="AJ151"/>
      <c r="AV151"/>
      <c r="AW151"/>
      <c r="AX151"/>
      <c r="AY151"/>
      <c r="AZ151"/>
      <c r="BA151"/>
      <c r="BB151"/>
      <c r="BC151"/>
      <c r="BD151"/>
    </row>
    <row r="152" spans="28:56" x14ac:dyDescent="0.2">
      <c r="AB152"/>
      <c r="AC152"/>
      <c r="AD152"/>
      <c r="AE152"/>
      <c r="AF152"/>
      <c r="AG152"/>
      <c r="AH152"/>
      <c r="AI152"/>
      <c r="AJ152"/>
      <c r="AV152"/>
      <c r="AW152"/>
      <c r="AX152"/>
      <c r="AY152"/>
      <c r="AZ152"/>
      <c r="BA152"/>
      <c r="BB152"/>
      <c r="BC152"/>
      <c r="BD152"/>
    </row>
    <row r="153" spans="28:56" x14ac:dyDescent="0.2">
      <c r="AB153"/>
      <c r="AC153"/>
      <c r="AD153"/>
      <c r="AE153"/>
      <c r="AF153"/>
      <c r="AG153"/>
      <c r="AH153"/>
      <c r="AI153"/>
      <c r="AJ153"/>
      <c r="AV153"/>
      <c r="AW153"/>
      <c r="AX153"/>
      <c r="AY153"/>
      <c r="AZ153"/>
      <c r="BA153"/>
      <c r="BB153"/>
      <c r="BC153"/>
      <c r="BD153"/>
    </row>
    <row r="154" spans="28:56" x14ac:dyDescent="0.2">
      <c r="AB154"/>
      <c r="AC154"/>
      <c r="AD154"/>
      <c r="AE154"/>
      <c r="AF154"/>
      <c r="AG154"/>
      <c r="AH154"/>
      <c r="AI154"/>
      <c r="AJ154"/>
      <c r="AV154"/>
      <c r="AW154"/>
      <c r="AX154"/>
      <c r="AY154"/>
      <c r="AZ154"/>
      <c r="BA154"/>
      <c r="BB154"/>
      <c r="BC154"/>
      <c r="BD154"/>
    </row>
    <row r="155" spans="28:56" x14ac:dyDescent="0.2">
      <c r="AB155"/>
      <c r="AC155"/>
      <c r="AD155"/>
      <c r="AE155"/>
      <c r="AF155"/>
      <c r="AG155"/>
      <c r="AH155"/>
      <c r="AI155"/>
      <c r="AJ155"/>
      <c r="AV155"/>
      <c r="AW155"/>
      <c r="AX155"/>
      <c r="AY155"/>
      <c r="AZ155"/>
      <c r="BA155"/>
      <c r="BB155"/>
      <c r="BC155"/>
      <c r="BD155"/>
    </row>
    <row r="156" spans="28:56" x14ac:dyDescent="0.2">
      <c r="AB156"/>
      <c r="AC156"/>
      <c r="AD156"/>
      <c r="AE156"/>
      <c r="AF156"/>
      <c r="AG156"/>
      <c r="AH156"/>
      <c r="AI156"/>
      <c r="AJ156"/>
      <c r="AV156"/>
      <c r="AW156"/>
      <c r="AX156"/>
      <c r="AY156"/>
      <c r="AZ156"/>
      <c r="BA156"/>
      <c r="BB156"/>
      <c r="BC156"/>
      <c r="BD156"/>
    </row>
    <row r="157" spans="28:56" x14ac:dyDescent="0.2">
      <c r="AB157"/>
      <c r="AC157"/>
      <c r="AD157"/>
      <c r="AE157"/>
      <c r="AF157"/>
      <c r="AG157"/>
      <c r="AH157"/>
      <c r="AI157"/>
      <c r="AJ157"/>
      <c r="AV157"/>
      <c r="AW157"/>
      <c r="AX157"/>
      <c r="AY157"/>
      <c r="AZ157"/>
      <c r="BA157"/>
      <c r="BB157"/>
      <c r="BC157"/>
      <c r="BD157"/>
    </row>
    <row r="158" spans="28:56" x14ac:dyDescent="0.2">
      <c r="AB158"/>
      <c r="AC158"/>
      <c r="AD158"/>
      <c r="AE158"/>
      <c r="AF158"/>
      <c r="AG158"/>
      <c r="AH158"/>
      <c r="AI158"/>
      <c r="AJ158"/>
      <c r="AV158"/>
      <c r="AW158"/>
      <c r="AX158"/>
      <c r="AY158"/>
      <c r="AZ158"/>
      <c r="BA158"/>
      <c r="BB158"/>
      <c r="BC158"/>
      <c r="BD158"/>
    </row>
    <row r="159" spans="28:56" x14ac:dyDescent="0.2">
      <c r="AB159"/>
      <c r="AC159"/>
      <c r="AD159"/>
      <c r="AE159"/>
      <c r="AF159"/>
      <c r="AG159"/>
      <c r="AH159"/>
      <c r="AI159"/>
      <c r="AJ159"/>
      <c r="AV159"/>
      <c r="AW159"/>
      <c r="AX159"/>
      <c r="AY159"/>
      <c r="AZ159"/>
      <c r="BA159"/>
      <c r="BB159"/>
      <c r="BC159"/>
      <c r="BD159"/>
    </row>
    <row r="160" spans="28:56" x14ac:dyDescent="0.2">
      <c r="AB160"/>
      <c r="AC160"/>
      <c r="AD160"/>
      <c r="AE160"/>
      <c r="AF160"/>
      <c r="AG160"/>
      <c r="AH160"/>
      <c r="AI160"/>
      <c r="AJ160"/>
      <c r="AV160"/>
      <c r="AW160"/>
      <c r="AX160"/>
      <c r="AY160"/>
      <c r="AZ160"/>
      <c r="BA160"/>
      <c r="BB160"/>
      <c r="BC160"/>
      <c r="BD160"/>
    </row>
    <row r="161" spans="4:56" x14ac:dyDescent="0.2">
      <c r="AB161"/>
      <c r="AC161"/>
      <c r="AD161"/>
      <c r="AE161"/>
      <c r="AF161"/>
      <c r="AG161"/>
      <c r="AH161"/>
      <c r="AI161"/>
      <c r="AJ161"/>
      <c r="AV161"/>
      <c r="AW161"/>
      <c r="AX161"/>
      <c r="AY161"/>
      <c r="AZ161"/>
      <c r="BA161"/>
      <c r="BB161"/>
      <c r="BC161"/>
      <c r="BD161"/>
    </row>
    <row r="162" spans="4:56" x14ac:dyDescent="0.2">
      <c r="AB162"/>
      <c r="AC162"/>
      <c r="AD162"/>
      <c r="AE162"/>
      <c r="AF162"/>
      <c r="AG162"/>
      <c r="AH162"/>
      <c r="AI162"/>
      <c r="AJ162"/>
      <c r="AV162"/>
      <c r="AW162"/>
      <c r="AX162"/>
      <c r="AY162"/>
      <c r="AZ162"/>
      <c r="BA162"/>
      <c r="BB162"/>
      <c r="BC162"/>
      <c r="BD162"/>
    </row>
    <row r="163" spans="4:56" x14ac:dyDescent="0.2">
      <c r="D163"/>
      <c r="AB163"/>
      <c r="AC163"/>
      <c r="AD163"/>
      <c r="AE163"/>
      <c r="AF163"/>
      <c r="AG163"/>
      <c r="AH163"/>
      <c r="AI163"/>
      <c r="AJ163"/>
      <c r="AV163"/>
      <c r="AW163"/>
      <c r="AX163"/>
      <c r="AY163"/>
      <c r="AZ163"/>
      <c r="BA163"/>
      <c r="BB163"/>
      <c r="BC163"/>
      <c r="BD163"/>
    </row>
    <row r="164" spans="4:56" x14ac:dyDescent="0.2">
      <c r="D164"/>
      <c r="AB164"/>
      <c r="AC164"/>
      <c r="AD164"/>
      <c r="AE164"/>
      <c r="AF164"/>
      <c r="AG164"/>
      <c r="AH164"/>
      <c r="AI164"/>
      <c r="AJ164"/>
      <c r="AV164"/>
      <c r="AW164"/>
      <c r="AX164"/>
      <c r="AY164"/>
      <c r="AZ164"/>
      <c r="BA164"/>
      <c r="BB164"/>
      <c r="BC164"/>
      <c r="BD164"/>
    </row>
    <row r="165" spans="4:56" x14ac:dyDescent="0.2">
      <c r="AB165"/>
      <c r="AC165"/>
      <c r="AD165"/>
      <c r="AE165"/>
      <c r="AF165"/>
      <c r="AG165"/>
      <c r="AH165"/>
      <c r="AI165"/>
      <c r="AJ165"/>
      <c r="AV165"/>
      <c r="AW165"/>
      <c r="AX165"/>
      <c r="AY165"/>
      <c r="AZ165"/>
      <c r="BA165"/>
      <c r="BB165"/>
      <c r="BC165"/>
      <c r="BD165"/>
    </row>
    <row r="166" spans="4:56" x14ac:dyDescent="0.2">
      <c r="AB166"/>
      <c r="AC166"/>
      <c r="AD166"/>
      <c r="AE166"/>
      <c r="AF166"/>
      <c r="AG166"/>
      <c r="AH166"/>
      <c r="AI166"/>
      <c r="AJ166"/>
      <c r="AV166"/>
      <c r="AW166"/>
      <c r="AX166"/>
      <c r="AY166"/>
      <c r="AZ166"/>
      <c r="BA166"/>
      <c r="BB166"/>
      <c r="BC166"/>
      <c r="BD166"/>
    </row>
    <row r="167" spans="4:56" x14ac:dyDescent="0.2">
      <c r="AB167"/>
      <c r="AC167"/>
      <c r="AD167"/>
      <c r="AE167"/>
      <c r="AF167"/>
      <c r="AG167"/>
      <c r="AH167"/>
      <c r="AI167"/>
      <c r="AJ167"/>
      <c r="AV167"/>
      <c r="AW167"/>
      <c r="AX167"/>
      <c r="AY167"/>
      <c r="AZ167"/>
      <c r="BA167"/>
      <c r="BB167"/>
      <c r="BC167"/>
      <c r="BD167"/>
    </row>
    <row r="168" spans="4:56" x14ac:dyDescent="0.2">
      <c r="AB168"/>
      <c r="AC168"/>
      <c r="AD168"/>
      <c r="AE168"/>
      <c r="AF168"/>
      <c r="AG168"/>
      <c r="AH168"/>
      <c r="AI168"/>
      <c r="AJ168"/>
      <c r="AV168"/>
      <c r="AW168"/>
      <c r="AX168"/>
      <c r="AY168"/>
      <c r="AZ168"/>
      <c r="BA168"/>
      <c r="BB168"/>
      <c r="BC168"/>
      <c r="BD168"/>
    </row>
    <row r="169" spans="4:56" x14ac:dyDescent="0.2">
      <c r="AB169"/>
      <c r="AC169"/>
      <c r="AD169"/>
      <c r="AE169"/>
      <c r="AF169"/>
      <c r="AG169"/>
      <c r="AH169"/>
      <c r="AI169"/>
      <c r="AJ169"/>
      <c r="AV169"/>
      <c r="AW169"/>
      <c r="AX169"/>
      <c r="AY169"/>
      <c r="AZ169"/>
      <c r="BA169"/>
      <c r="BB169"/>
      <c r="BC169"/>
      <c r="BD169"/>
    </row>
    <row r="170" spans="4:56" x14ac:dyDescent="0.2">
      <c r="D170"/>
      <c r="E170"/>
      <c r="AB170"/>
      <c r="AC170"/>
      <c r="AD170"/>
      <c r="AE170"/>
      <c r="AF170"/>
      <c r="AG170"/>
      <c r="AH170"/>
      <c r="AI170"/>
      <c r="AJ170"/>
      <c r="AV170"/>
      <c r="AW170"/>
      <c r="AX170"/>
      <c r="AY170"/>
      <c r="AZ170"/>
      <c r="BA170"/>
      <c r="BB170"/>
      <c r="BC170"/>
      <c r="BD170"/>
    </row>
    <row r="171" spans="4:56" ht="15.75" customHeight="1" x14ac:dyDescent="0.2">
      <c r="D171"/>
      <c r="E171"/>
      <c r="AB171"/>
      <c r="AC171"/>
      <c r="AD171"/>
      <c r="AE171"/>
      <c r="AF171"/>
      <c r="AG171"/>
      <c r="AH171"/>
      <c r="AI171"/>
      <c r="AJ171"/>
      <c r="AV171"/>
      <c r="AW171"/>
      <c r="AX171"/>
      <c r="AY171"/>
      <c r="AZ171"/>
      <c r="BA171"/>
      <c r="BB171"/>
      <c r="BC171"/>
      <c r="BD171"/>
    </row>
    <row r="172" spans="4:56" ht="15.75" customHeight="1" x14ac:dyDescent="0.2">
      <c r="D172"/>
      <c r="E172"/>
      <c r="AV172"/>
      <c r="AW172"/>
      <c r="AX172"/>
      <c r="AY172"/>
      <c r="AZ172"/>
      <c r="BA172"/>
      <c r="BB172"/>
      <c r="BC172"/>
      <c r="BD172"/>
    </row>
    <row r="173" spans="4:56" ht="15.75" customHeight="1" x14ac:dyDescent="0.2">
      <c r="D173"/>
      <c r="E173"/>
      <c r="AV173"/>
      <c r="AW173"/>
      <c r="AX173"/>
      <c r="AY173"/>
      <c r="AZ173"/>
      <c r="BA173"/>
      <c r="BB173"/>
      <c r="BC173"/>
      <c r="BD173"/>
    </row>
    <row r="174" spans="4:56" ht="15.75" customHeight="1" x14ac:dyDescent="0.2">
      <c r="D174"/>
      <c r="E174"/>
      <c r="AV174"/>
      <c r="AW174"/>
      <c r="AX174"/>
      <c r="AY174"/>
      <c r="AZ174"/>
      <c r="BA174"/>
      <c r="BB174"/>
      <c r="BC174"/>
      <c r="BD174"/>
    </row>
    <row r="175" spans="4:56" ht="15.75" customHeight="1" x14ac:dyDescent="0.2">
      <c r="D175"/>
      <c r="E175"/>
      <c r="AV175"/>
      <c r="AW175"/>
      <c r="AX175"/>
      <c r="AY175"/>
      <c r="AZ175"/>
      <c r="BA175"/>
      <c r="BB175"/>
      <c r="BC175"/>
      <c r="BD175"/>
    </row>
    <row r="176" spans="4:56" ht="15.75" customHeight="1" x14ac:dyDescent="0.2">
      <c r="D176"/>
      <c r="E176"/>
      <c r="AV176"/>
      <c r="AW176"/>
      <c r="AX176"/>
      <c r="AY176"/>
      <c r="AZ176"/>
      <c r="BA176"/>
      <c r="BB176"/>
      <c r="BC176"/>
      <c r="BD176"/>
    </row>
    <row r="177" spans="4:56" ht="15.75" customHeight="1" x14ac:dyDescent="0.2">
      <c r="D177"/>
      <c r="E177"/>
      <c r="AV177"/>
      <c r="AW177"/>
      <c r="AX177"/>
      <c r="AY177"/>
      <c r="AZ177"/>
      <c r="BA177"/>
      <c r="BB177"/>
      <c r="BC177"/>
      <c r="BD177"/>
    </row>
    <row r="178" spans="4:56" ht="15.75" customHeight="1" x14ac:dyDescent="0.2">
      <c r="D178"/>
      <c r="E178"/>
      <c r="AV178"/>
      <c r="AW178"/>
      <c r="AX178"/>
      <c r="AY178"/>
      <c r="AZ178"/>
      <c r="BA178"/>
      <c r="BB178"/>
      <c r="BC178"/>
      <c r="BD178"/>
    </row>
    <row r="179" spans="4:56" ht="15.75" customHeight="1" x14ac:dyDescent="0.2">
      <c r="D179"/>
      <c r="E179"/>
      <c r="AV179"/>
      <c r="AW179"/>
      <c r="AX179"/>
      <c r="AY179"/>
      <c r="AZ179"/>
      <c r="BA179"/>
      <c r="BB179"/>
      <c r="BC179"/>
      <c r="BD179"/>
    </row>
    <row r="180" spans="4:56" ht="15.75" customHeight="1" x14ac:dyDescent="0.2">
      <c r="D180"/>
      <c r="E180"/>
      <c r="AV180"/>
      <c r="AW180"/>
      <c r="AX180"/>
      <c r="AY180"/>
      <c r="AZ180"/>
      <c r="BA180"/>
      <c r="BB180"/>
      <c r="BC180"/>
      <c r="BD180"/>
    </row>
    <row r="181" spans="4:56" ht="15.75" customHeight="1" x14ac:dyDescent="0.2">
      <c r="D181"/>
      <c r="E181"/>
      <c r="AV181"/>
      <c r="AW181"/>
      <c r="AX181"/>
      <c r="AY181"/>
      <c r="AZ181"/>
      <c r="BA181"/>
      <c r="BB181"/>
      <c r="BC181"/>
      <c r="BD181"/>
    </row>
    <row r="182" spans="4:56" ht="15.75" customHeight="1" x14ac:dyDescent="0.2">
      <c r="D182"/>
      <c r="E182"/>
      <c r="AV182"/>
      <c r="AW182"/>
      <c r="AX182"/>
      <c r="AY182"/>
      <c r="AZ182"/>
      <c r="BA182"/>
      <c r="BB182"/>
      <c r="BC182"/>
      <c r="BD182"/>
    </row>
    <row r="183" spans="4:56" ht="15.75" customHeight="1" x14ac:dyDescent="0.2">
      <c r="AV183"/>
      <c r="AW183"/>
      <c r="AX183"/>
      <c r="AY183"/>
      <c r="AZ183"/>
      <c r="BA183"/>
      <c r="BB183"/>
      <c r="BC183"/>
      <c r="BD183"/>
    </row>
    <row r="184" spans="4:56" ht="15.75" customHeight="1" x14ac:dyDescent="0.2">
      <c r="AV184"/>
      <c r="AW184"/>
      <c r="AX184"/>
      <c r="AY184"/>
      <c r="AZ184"/>
      <c r="BA184"/>
      <c r="BB184"/>
      <c r="BC184"/>
      <c r="BD184"/>
    </row>
    <row r="185" spans="4:56" ht="15.75" customHeight="1" x14ac:dyDescent="0.2">
      <c r="AV185"/>
      <c r="AW185"/>
      <c r="AX185"/>
      <c r="AY185"/>
      <c r="AZ185"/>
      <c r="BA185"/>
      <c r="BB185"/>
      <c r="BC185"/>
      <c r="BD185"/>
    </row>
    <row r="186" spans="4:56" ht="15.75" customHeight="1" x14ac:dyDescent="0.2">
      <c r="AV186"/>
      <c r="AW186"/>
      <c r="AX186"/>
      <c r="AY186"/>
      <c r="AZ186"/>
      <c r="BA186"/>
      <c r="BB186"/>
      <c r="BC186"/>
      <c r="BD186"/>
    </row>
    <row r="187" spans="4:56" ht="15.75" customHeight="1" x14ac:dyDescent="0.2">
      <c r="AV187"/>
      <c r="AW187"/>
      <c r="AX187"/>
      <c r="AY187"/>
      <c r="AZ187"/>
      <c r="BA187"/>
      <c r="BB187"/>
      <c r="BC187"/>
      <c r="BD187"/>
    </row>
    <row r="188" spans="4:56" ht="15.75" customHeight="1" x14ac:dyDescent="0.2">
      <c r="AV188"/>
      <c r="AW188"/>
      <c r="AX188"/>
      <c r="AY188"/>
      <c r="AZ188"/>
      <c r="BA188"/>
      <c r="BB188"/>
      <c r="BC188"/>
      <c r="BD188"/>
    </row>
    <row r="189" spans="4:56" ht="15.75" customHeight="1" x14ac:dyDescent="0.2">
      <c r="AV189"/>
      <c r="AW189"/>
      <c r="AX189"/>
      <c r="AY189"/>
      <c r="AZ189"/>
      <c r="BA189"/>
      <c r="BB189"/>
      <c r="BC189"/>
      <c r="BD189"/>
    </row>
    <row r="190" spans="4:56" ht="15.75" customHeight="1" x14ac:dyDescent="0.2">
      <c r="AV190"/>
      <c r="AW190"/>
      <c r="AX190"/>
      <c r="AY190"/>
      <c r="AZ190"/>
      <c r="BA190"/>
      <c r="BB190"/>
      <c r="BC190"/>
      <c r="BD190"/>
    </row>
    <row r="191" spans="4:56" ht="15.75" customHeight="1" x14ac:dyDescent="0.2">
      <c r="AV191"/>
      <c r="AW191"/>
      <c r="AX191"/>
      <c r="AY191"/>
      <c r="AZ191"/>
      <c r="BA191"/>
      <c r="BB191"/>
      <c r="BC191"/>
      <c r="BD191"/>
    </row>
    <row r="192" spans="4:56" ht="15.75" customHeight="1" x14ac:dyDescent="0.2">
      <c r="AV192"/>
      <c r="AW192"/>
      <c r="AX192"/>
      <c r="AY192"/>
      <c r="AZ192"/>
      <c r="BA192"/>
      <c r="BB192"/>
      <c r="BC192"/>
      <c r="BD192"/>
    </row>
    <row r="193" spans="48:56" ht="15.75" customHeight="1" x14ac:dyDescent="0.2">
      <c r="AV193"/>
      <c r="AW193"/>
      <c r="AX193"/>
      <c r="AY193"/>
      <c r="AZ193"/>
      <c r="BA193"/>
      <c r="BB193"/>
      <c r="BC193"/>
      <c r="BD193"/>
    </row>
    <row r="194" spans="48:56" ht="15.75" customHeight="1" x14ac:dyDescent="0.2">
      <c r="AV194"/>
      <c r="AW194"/>
      <c r="AX194"/>
      <c r="AY194"/>
      <c r="AZ194"/>
      <c r="BA194"/>
      <c r="BB194"/>
      <c r="BC194"/>
      <c r="BD194"/>
    </row>
    <row r="195" spans="48:56" ht="15.75" customHeight="1" x14ac:dyDescent="0.2">
      <c r="AV195"/>
      <c r="AW195"/>
      <c r="AX195"/>
      <c r="AY195"/>
      <c r="AZ195"/>
      <c r="BA195"/>
      <c r="BB195"/>
      <c r="BC195"/>
      <c r="BD195"/>
    </row>
    <row r="196" spans="48:56" ht="15.75" customHeight="1" x14ac:dyDescent="0.2"/>
    <row r="197" spans="48:56" ht="15.75" customHeight="1" x14ac:dyDescent="0.2"/>
    <row r="198" spans="48:56" ht="15.75" customHeight="1" x14ac:dyDescent="0.2"/>
    <row r="199" spans="48:56" ht="15.75" customHeight="1" x14ac:dyDescent="0.2"/>
    <row r="200" spans="48:56" ht="15.75" customHeight="1" x14ac:dyDescent="0.2"/>
    <row r="201" spans="48:56" ht="15.75" customHeight="1" x14ac:dyDescent="0.2"/>
    <row r="202" spans="48:56" ht="15.75" customHeight="1" x14ac:dyDescent="0.2"/>
    <row r="205" spans="48:56" x14ac:dyDescent="0.2">
      <c r="AV205"/>
      <c r="AW205"/>
    </row>
    <row r="206" spans="48:56" x14ac:dyDescent="0.2">
      <c r="AV206"/>
      <c r="AW206"/>
    </row>
    <row r="207" spans="48:56" x14ac:dyDescent="0.2">
      <c r="AV207"/>
      <c r="AW207"/>
    </row>
    <row r="208" spans="48:56" x14ac:dyDescent="0.2">
      <c r="AV208"/>
      <c r="AW208"/>
    </row>
    <row r="209" spans="48:49" x14ac:dyDescent="0.2">
      <c r="AV209"/>
      <c r="AW209"/>
    </row>
    <row r="210" spans="48:49" x14ac:dyDescent="0.2">
      <c r="AV210"/>
      <c r="AW210"/>
    </row>
    <row r="211" spans="48:49" x14ac:dyDescent="0.2">
      <c r="AV211"/>
      <c r="AW211"/>
    </row>
    <row r="212" spans="48:49" x14ac:dyDescent="0.2">
      <c r="AV212"/>
      <c r="AW212"/>
    </row>
    <row r="213" spans="48:49" x14ac:dyDescent="0.2">
      <c r="AV213"/>
      <c r="AW213"/>
    </row>
    <row r="214" spans="48:49" x14ac:dyDescent="0.2">
      <c r="AV214"/>
      <c r="AW214"/>
    </row>
    <row r="215" spans="48:49" x14ac:dyDescent="0.2">
      <c r="AV215"/>
      <c r="AW215"/>
    </row>
    <row r="216" spans="48:49" x14ac:dyDescent="0.2">
      <c r="AV216"/>
      <c r="AW216"/>
    </row>
    <row r="217" spans="48:49" x14ac:dyDescent="0.2">
      <c r="AV217"/>
      <c r="AW217"/>
    </row>
    <row r="218" spans="48:49" x14ac:dyDescent="0.2">
      <c r="AV218"/>
      <c r="AW218"/>
    </row>
    <row r="219" spans="48:49" x14ac:dyDescent="0.2">
      <c r="AV219"/>
      <c r="AW219"/>
    </row>
    <row r="220" spans="48:49" x14ac:dyDescent="0.2">
      <c r="AV220"/>
      <c r="AW220"/>
    </row>
    <row r="221" spans="48:49" x14ac:dyDescent="0.2">
      <c r="AV221"/>
      <c r="AW221"/>
    </row>
    <row r="222" spans="48:49" x14ac:dyDescent="0.2">
      <c r="AV222"/>
      <c r="AW222"/>
    </row>
    <row r="223" spans="48:49" x14ac:dyDescent="0.2">
      <c r="AV223"/>
      <c r="AW223"/>
    </row>
    <row r="224" spans="48:49" x14ac:dyDescent="0.2">
      <c r="AV224"/>
      <c r="AW224"/>
    </row>
    <row r="225" spans="48:49" x14ac:dyDescent="0.2">
      <c r="AV225"/>
      <c r="AW225"/>
    </row>
  </sheetData>
  <mergeCells count="4">
    <mergeCell ref="D7:L7"/>
    <mergeCell ref="P7:S7"/>
    <mergeCell ref="AB7:AE7"/>
    <mergeCell ref="AV7:AY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B1:O73"/>
  <sheetViews>
    <sheetView showGridLines="0" zoomScale="85" zoomScaleNormal="85" workbookViewId="0">
      <selection activeCell="C10" sqref="C10"/>
    </sheetView>
  </sheetViews>
  <sheetFormatPr baseColWidth="10" defaultColWidth="11.42578125" defaultRowHeight="12.75" x14ac:dyDescent="0.2"/>
  <cols>
    <col min="1" max="1" width="6.5703125" style="6" customWidth="1"/>
    <col min="2" max="2" width="2.28515625" style="6" customWidth="1"/>
    <col min="3" max="4" width="15.7109375" style="6" customWidth="1"/>
    <col min="5" max="5" width="46.42578125" customWidth="1"/>
    <col min="6" max="7" width="15.7109375" customWidth="1"/>
    <col min="8" max="8" width="13.85546875" customWidth="1"/>
    <col min="9" max="9" width="14.140625" customWidth="1"/>
    <col min="10" max="10" width="15.7109375" customWidth="1"/>
    <col min="11" max="12" width="15.7109375" style="20" customWidth="1"/>
    <col min="13" max="13" width="2.42578125" style="20" customWidth="1"/>
    <col min="14" max="16384" width="11.42578125" style="6"/>
  </cols>
  <sheetData>
    <row r="1" spans="2:13" ht="5.25" customHeight="1" x14ac:dyDescent="0.2"/>
    <row r="2" spans="2:13" ht="12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9"/>
      <c r="L2" s="149"/>
      <c r="M2" s="149"/>
    </row>
    <row r="3" spans="2:13" ht="14.25" customHeight="1" x14ac:dyDescent="0.25">
      <c r="B3" s="148"/>
      <c r="C3" s="43"/>
      <c r="D3" s="43"/>
      <c r="E3" s="53"/>
      <c r="F3" s="53"/>
      <c r="G3" s="53"/>
      <c r="H3" s="53"/>
      <c r="I3" s="53"/>
      <c r="J3" s="53"/>
      <c r="K3" s="44"/>
      <c r="L3" s="44"/>
      <c r="M3" s="149"/>
    </row>
    <row r="4" spans="2:13" ht="14.25" customHeight="1" x14ac:dyDescent="0.25">
      <c r="B4" s="148"/>
      <c r="C4" s="43"/>
      <c r="D4" s="43"/>
      <c r="E4" s="53"/>
      <c r="F4" s="53"/>
      <c r="G4" s="53"/>
      <c r="H4" s="53"/>
      <c r="I4" s="53"/>
      <c r="J4" s="53"/>
      <c r="K4" s="44"/>
      <c r="L4" s="44"/>
      <c r="M4" s="149"/>
    </row>
    <row r="5" spans="2:13" ht="14.25" customHeight="1" x14ac:dyDescent="0.25">
      <c r="B5" s="148"/>
      <c r="C5" s="43"/>
      <c r="D5" s="43"/>
      <c r="E5" s="53"/>
      <c r="F5" s="53"/>
      <c r="G5" s="53"/>
      <c r="H5" s="53"/>
      <c r="I5" s="53"/>
      <c r="J5" s="53"/>
      <c r="K5" s="44"/>
      <c r="L5" s="44"/>
      <c r="M5" s="149"/>
    </row>
    <row r="6" spans="2:13" ht="14.25" customHeight="1" x14ac:dyDescent="0.2">
      <c r="B6" s="148"/>
      <c r="C6" s="511" t="str">
        <f>+"Inscritos por género, división y programa académico
"&amp;TD!D1&amp;" semestre de "&amp;TD!C1</f>
        <v>Inscritos por género, división y programa académico
I semestre de 2026</v>
      </c>
      <c r="D6" s="511"/>
      <c r="E6" s="511"/>
      <c r="F6" s="511"/>
      <c r="G6" s="511"/>
      <c r="H6" s="511"/>
      <c r="I6" s="511"/>
      <c r="J6" s="511"/>
      <c r="K6" s="511"/>
      <c r="L6" s="511"/>
      <c r="M6" s="149"/>
    </row>
    <row r="7" spans="2:13" ht="14.25" customHeight="1" x14ac:dyDescent="0.2">
      <c r="B7" s="148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149"/>
    </row>
    <row r="8" spans="2:13" ht="14.25" customHeight="1" x14ac:dyDescent="0.2">
      <c r="B8" s="148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149"/>
    </row>
    <row r="9" spans="2:13" ht="14.25" customHeight="1" x14ac:dyDescent="0.2">
      <c r="B9" s="148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149"/>
    </row>
    <row r="10" spans="2:13" ht="14.25" customHeight="1" x14ac:dyDescent="0.25">
      <c r="B10" s="148"/>
      <c r="C10" s="43"/>
      <c r="D10" s="43"/>
      <c r="E10" s="46"/>
      <c r="F10" s="46"/>
      <c r="G10" s="46"/>
      <c r="H10" s="46"/>
      <c r="I10" s="46"/>
      <c r="J10" s="46"/>
      <c r="K10" s="44"/>
      <c r="L10" s="44"/>
      <c r="M10" s="149"/>
    </row>
    <row r="11" spans="2:13" ht="14.25" customHeight="1" x14ac:dyDescent="0.25">
      <c r="B11" s="148"/>
      <c r="C11" s="43"/>
      <c r="D11" s="43"/>
      <c r="E11" s="46"/>
      <c r="F11" s="46"/>
      <c r="G11" s="46"/>
      <c r="H11" s="46"/>
      <c r="I11" s="46"/>
      <c r="J11" s="46"/>
      <c r="K11" s="238"/>
      <c r="L11" s="238"/>
      <c r="M11" s="149"/>
    </row>
    <row r="12" spans="2:13" ht="14.25" customHeight="1" x14ac:dyDescent="0.2">
      <c r="B12" s="148"/>
      <c r="C12" s="43"/>
      <c r="D12" s="43"/>
      <c r="E12" s="509" t="s">
        <v>153</v>
      </c>
      <c r="F12" s="509" t="s">
        <v>154</v>
      </c>
      <c r="G12" s="509"/>
      <c r="H12" s="512" t="s">
        <v>155</v>
      </c>
      <c r="I12" s="513"/>
      <c r="J12" s="509" t="s">
        <v>135</v>
      </c>
      <c r="K12" s="267"/>
      <c r="L12" s="267"/>
      <c r="M12" s="149"/>
    </row>
    <row r="13" spans="2:13" ht="14.25" customHeight="1" x14ac:dyDescent="0.2">
      <c r="B13" s="148"/>
      <c r="C13" s="43"/>
      <c r="D13" s="43"/>
      <c r="E13" s="510"/>
      <c r="F13" s="147" t="s">
        <v>147</v>
      </c>
      <c r="G13" s="147" t="s">
        <v>148</v>
      </c>
      <c r="H13" s="147" t="s">
        <v>147</v>
      </c>
      <c r="I13" s="147" t="s">
        <v>148</v>
      </c>
      <c r="J13" s="510"/>
      <c r="K13" s="136"/>
      <c r="L13" s="136"/>
      <c r="M13" s="149"/>
    </row>
    <row r="14" spans="2:13" ht="14.25" customHeight="1" x14ac:dyDescent="0.2">
      <c r="B14" s="148"/>
      <c r="C14" s="43"/>
      <c r="D14" s="43"/>
      <c r="E14" s="153" t="s">
        <v>21</v>
      </c>
      <c r="F14" s="154">
        <v>208</v>
      </c>
      <c r="G14" s="154">
        <v>175</v>
      </c>
      <c r="H14" s="244">
        <v>0.54308093994778073</v>
      </c>
      <c r="I14" s="244">
        <v>0.45691906005221933</v>
      </c>
      <c r="J14" s="154">
        <v>383</v>
      </c>
      <c r="K14" s="54">
        <f>+F14/J14</f>
        <v>0.54308093994778073</v>
      </c>
      <c r="L14" s="54">
        <f>+G14/J14</f>
        <v>0.45691906005221933</v>
      </c>
      <c r="M14" s="149"/>
    </row>
    <row r="15" spans="2:13" ht="14.25" customHeight="1" x14ac:dyDescent="0.2">
      <c r="B15" s="148"/>
      <c r="C15" s="43"/>
      <c r="D15" s="43"/>
      <c r="E15" s="363" t="s">
        <v>20</v>
      </c>
      <c r="F15" s="364">
        <v>58</v>
      </c>
      <c r="G15" s="364">
        <v>55</v>
      </c>
      <c r="H15" s="365">
        <v>0.51327433628318586</v>
      </c>
      <c r="I15" s="365">
        <v>0.48672566371681414</v>
      </c>
      <c r="J15" s="366">
        <v>113</v>
      </c>
      <c r="K15" s="54"/>
      <c r="L15" s="54"/>
      <c r="M15" s="149"/>
    </row>
    <row r="16" spans="2:13" ht="14.25" customHeight="1" x14ac:dyDescent="0.2">
      <c r="B16" s="148"/>
      <c r="C16" s="43"/>
      <c r="D16" s="43"/>
      <c r="E16" s="47" t="s">
        <v>40</v>
      </c>
      <c r="F16" s="252">
        <v>20</v>
      </c>
      <c r="G16" s="252">
        <v>22</v>
      </c>
      <c r="H16" s="233">
        <v>0.47619047619047616</v>
      </c>
      <c r="I16" s="233">
        <v>0.52380952380952384</v>
      </c>
      <c r="J16" s="49">
        <v>42</v>
      </c>
      <c r="K16" s="54"/>
      <c r="L16" s="54"/>
      <c r="M16" s="149"/>
    </row>
    <row r="17" spans="2:13" ht="14.25" customHeight="1" x14ac:dyDescent="0.2">
      <c r="B17" s="148"/>
      <c r="C17" s="43"/>
      <c r="D17" s="43"/>
      <c r="E17" s="50" t="s">
        <v>24</v>
      </c>
      <c r="F17" s="296">
        <v>130</v>
      </c>
      <c r="G17" s="296">
        <v>98</v>
      </c>
      <c r="H17" s="234">
        <v>0.57017543859649122</v>
      </c>
      <c r="I17" s="234">
        <v>0.42982456140350878</v>
      </c>
      <c r="J17" s="52">
        <v>228</v>
      </c>
      <c r="K17" s="54"/>
      <c r="L17" s="54"/>
      <c r="M17" s="149"/>
    </row>
    <row r="18" spans="2:13" ht="14.25" customHeight="1" x14ac:dyDescent="0.2">
      <c r="B18" s="148"/>
      <c r="C18" s="43"/>
      <c r="D18" s="43"/>
      <c r="E18" s="155" t="s">
        <v>149</v>
      </c>
      <c r="F18" s="253">
        <v>206</v>
      </c>
      <c r="G18" s="253">
        <v>127</v>
      </c>
      <c r="H18" s="244">
        <v>0.61861861861861867</v>
      </c>
      <c r="I18" s="244">
        <v>0.38138138138138139</v>
      </c>
      <c r="J18" s="154">
        <v>333</v>
      </c>
      <c r="K18" s="54">
        <f>+F18/J18</f>
        <v>0.61861861861861867</v>
      </c>
      <c r="L18" s="54">
        <f>+G18/J18</f>
        <v>0.38138138138138139</v>
      </c>
      <c r="M18" s="149"/>
    </row>
    <row r="19" spans="2:13" ht="14.25" customHeight="1" x14ac:dyDescent="0.2">
      <c r="B19" s="148"/>
      <c r="C19" s="43"/>
      <c r="D19" s="43"/>
      <c r="E19" s="47" t="s">
        <v>4</v>
      </c>
      <c r="F19" s="252">
        <v>135</v>
      </c>
      <c r="G19" s="252">
        <v>105</v>
      </c>
      <c r="H19" s="233">
        <v>0.5625</v>
      </c>
      <c r="I19" s="233">
        <v>0.4375</v>
      </c>
      <c r="J19" s="49">
        <v>240</v>
      </c>
      <c r="K19" s="54"/>
      <c r="L19" s="54"/>
      <c r="M19" s="149"/>
    </row>
    <row r="20" spans="2:13" ht="14.25" customHeight="1" x14ac:dyDescent="0.2">
      <c r="B20" s="148"/>
      <c r="C20" s="43"/>
      <c r="D20" s="43"/>
      <c r="E20" s="50" t="s">
        <v>50</v>
      </c>
      <c r="F20" s="296">
        <v>14</v>
      </c>
      <c r="G20" s="296">
        <v>9</v>
      </c>
      <c r="H20" s="234">
        <v>0.60869565217391308</v>
      </c>
      <c r="I20" s="234">
        <v>0.39130434782608697</v>
      </c>
      <c r="J20" s="52">
        <v>23</v>
      </c>
      <c r="K20" s="54"/>
      <c r="L20" s="54"/>
      <c r="M20" s="149"/>
    </row>
    <row r="21" spans="2:13" ht="14.25" customHeight="1" x14ac:dyDescent="0.2">
      <c r="B21" s="148"/>
      <c r="C21" s="43"/>
      <c r="D21" s="43"/>
      <c r="E21" s="47" t="s">
        <v>30</v>
      </c>
      <c r="F21" s="252">
        <v>57</v>
      </c>
      <c r="G21" s="252">
        <v>13</v>
      </c>
      <c r="H21" s="233">
        <v>0.81428571428571428</v>
      </c>
      <c r="I21" s="233">
        <v>0.18571428571428572</v>
      </c>
      <c r="J21" s="49">
        <v>70</v>
      </c>
      <c r="K21" s="54"/>
      <c r="L21" s="54"/>
      <c r="M21" s="149"/>
    </row>
    <row r="22" spans="2:13" ht="14.25" customHeight="1" x14ac:dyDescent="0.2">
      <c r="B22" s="148"/>
      <c r="C22" s="43"/>
      <c r="D22" s="43"/>
      <c r="E22" s="155" t="s">
        <v>150</v>
      </c>
      <c r="F22" s="253">
        <v>433</v>
      </c>
      <c r="G22" s="253">
        <v>184</v>
      </c>
      <c r="H22" s="244">
        <v>0.70178282009724469</v>
      </c>
      <c r="I22" s="244">
        <v>0.29821717990275526</v>
      </c>
      <c r="J22" s="154">
        <v>617</v>
      </c>
      <c r="K22" s="54">
        <f>+F22/J22</f>
        <v>0.70178282009724469</v>
      </c>
      <c r="L22" s="54">
        <f>+G22/J22</f>
        <v>0.29821717990275526</v>
      </c>
      <c r="M22" s="149"/>
    </row>
    <row r="23" spans="2:13" ht="14.25" customHeight="1" x14ac:dyDescent="0.2">
      <c r="B23" s="148"/>
      <c r="C23" s="43"/>
      <c r="D23" s="43"/>
      <c r="E23" s="47" t="s">
        <v>29</v>
      </c>
      <c r="F23" s="252">
        <v>52</v>
      </c>
      <c r="G23" s="252">
        <v>3</v>
      </c>
      <c r="H23" s="233">
        <v>0.94545454545454544</v>
      </c>
      <c r="I23" s="233">
        <v>5.4545454545454543E-2</v>
      </c>
      <c r="J23" s="49">
        <v>55</v>
      </c>
      <c r="K23" s="54"/>
      <c r="L23" s="54"/>
      <c r="M23" s="149"/>
    </row>
    <row r="24" spans="2:13" ht="14.25" customHeight="1" x14ac:dyDescent="0.2">
      <c r="B24" s="148"/>
      <c r="C24" s="43"/>
      <c r="D24" s="43"/>
      <c r="E24" s="50" t="s">
        <v>22</v>
      </c>
      <c r="F24" s="296">
        <v>337</v>
      </c>
      <c r="G24" s="296">
        <v>166</v>
      </c>
      <c r="H24" s="234">
        <v>0.66998011928429424</v>
      </c>
      <c r="I24" s="234">
        <v>0.33001988071570576</v>
      </c>
      <c r="J24" s="52">
        <v>503</v>
      </c>
      <c r="K24" s="54"/>
      <c r="L24" s="54"/>
      <c r="M24" s="149"/>
    </row>
    <row r="25" spans="2:13" ht="14.25" customHeight="1" x14ac:dyDescent="0.2">
      <c r="B25" s="148"/>
      <c r="C25" s="43"/>
      <c r="D25" s="43"/>
      <c r="E25" s="47" t="s">
        <v>11</v>
      </c>
      <c r="F25" s="252">
        <v>44</v>
      </c>
      <c r="G25" s="252">
        <v>15</v>
      </c>
      <c r="H25" s="233">
        <v>0.74576271186440679</v>
      </c>
      <c r="I25" s="233">
        <v>0.25423728813559321</v>
      </c>
      <c r="J25" s="49">
        <v>59</v>
      </c>
      <c r="K25" s="54"/>
      <c r="L25" s="54"/>
      <c r="M25" s="149"/>
    </row>
    <row r="26" spans="2:13" ht="14.25" customHeight="1" x14ac:dyDescent="0.2">
      <c r="B26" s="148"/>
      <c r="C26" s="43"/>
      <c r="D26" s="43"/>
      <c r="E26" s="155" t="s">
        <v>151</v>
      </c>
      <c r="F26" s="253">
        <v>238</v>
      </c>
      <c r="G26" s="253">
        <v>688</v>
      </c>
      <c r="H26" s="244">
        <v>0.25701943844492442</v>
      </c>
      <c r="I26" s="244">
        <v>0.74298056155507564</v>
      </c>
      <c r="J26" s="154">
        <v>926</v>
      </c>
      <c r="K26" s="54">
        <f>+F26/J26</f>
        <v>0.25701943844492442</v>
      </c>
      <c r="L26" s="54">
        <f>+G26/J26</f>
        <v>0.74298056155507564</v>
      </c>
      <c r="M26" s="149"/>
    </row>
    <row r="27" spans="2:13" ht="14.25" customHeight="1" x14ac:dyDescent="0.2">
      <c r="B27" s="148"/>
      <c r="C27" s="43"/>
      <c r="D27" s="43"/>
      <c r="E27" s="47" t="s">
        <v>28</v>
      </c>
      <c r="F27" s="252">
        <v>25</v>
      </c>
      <c r="G27" s="252">
        <v>95</v>
      </c>
      <c r="H27" s="233">
        <v>0.20833333333333334</v>
      </c>
      <c r="I27" s="233">
        <v>0.79166666666666663</v>
      </c>
      <c r="J27" s="49">
        <v>120</v>
      </c>
      <c r="K27" s="54"/>
      <c r="L27" s="54"/>
      <c r="M27" s="149"/>
    </row>
    <row r="28" spans="2:13" ht="14.25" customHeight="1" x14ac:dyDescent="0.2">
      <c r="B28" s="148"/>
      <c r="C28" s="43"/>
      <c r="D28" s="43"/>
      <c r="E28" s="50" t="s">
        <v>77</v>
      </c>
      <c r="F28" s="296">
        <v>75</v>
      </c>
      <c r="G28" s="296">
        <v>313</v>
      </c>
      <c r="H28" s="234">
        <v>0.19329896907216496</v>
      </c>
      <c r="I28" s="234">
        <v>0.80670103092783507</v>
      </c>
      <c r="J28" s="52">
        <v>388</v>
      </c>
      <c r="K28" s="54"/>
      <c r="L28" s="54"/>
      <c r="M28" s="149"/>
    </row>
    <row r="29" spans="2:13" ht="14.25" customHeight="1" x14ac:dyDescent="0.2">
      <c r="B29" s="148"/>
      <c r="C29" s="43"/>
      <c r="D29" s="43"/>
      <c r="E29" s="47" t="s">
        <v>53</v>
      </c>
      <c r="F29" s="252">
        <v>10</v>
      </c>
      <c r="G29" s="252">
        <v>35</v>
      </c>
      <c r="H29" s="233">
        <v>0.22222222222222221</v>
      </c>
      <c r="I29" s="233">
        <v>0.77777777777777779</v>
      </c>
      <c r="J29" s="49">
        <v>45</v>
      </c>
      <c r="K29" s="54"/>
      <c r="L29" s="54"/>
      <c r="M29" s="149"/>
    </row>
    <row r="30" spans="2:13" ht="14.25" customHeight="1" x14ac:dyDescent="0.2">
      <c r="B30" s="148"/>
      <c r="C30" s="43"/>
      <c r="D30" s="43"/>
      <c r="E30" s="50" t="s">
        <v>27</v>
      </c>
      <c r="F30" s="296">
        <v>15</v>
      </c>
      <c r="G30" s="296">
        <v>66</v>
      </c>
      <c r="H30" s="234">
        <v>0.18518518518518517</v>
      </c>
      <c r="I30" s="234">
        <v>0.81481481481481477</v>
      </c>
      <c r="J30" s="52">
        <v>81</v>
      </c>
      <c r="K30" s="54"/>
      <c r="L30" s="54"/>
      <c r="M30" s="149"/>
    </row>
    <row r="31" spans="2:13" ht="14.25" customHeight="1" x14ac:dyDescent="0.2">
      <c r="B31" s="148"/>
      <c r="C31" s="43"/>
      <c r="D31" s="43"/>
      <c r="E31" s="47" t="s">
        <v>14</v>
      </c>
      <c r="F31" s="252">
        <v>84</v>
      </c>
      <c r="G31" s="252">
        <v>85</v>
      </c>
      <c r="H31" s="233">
        <v>0.49704142011834318</v>
      </c>
      <c r="I31" s="233">
        <v>0.50295857988165682</v>
      </c>
      <c r="J31" s="49">
        <v>169</v>
      </c>
      <c r="K31" s="54"/>
      <c r="L31" s="54"/>
      <c r="M31" s="149"/>
    </row>
    <row r="32" spans="2:13" ht="14.25" customHeight="1" x14ac:dyDescent="0.2">
      <c r="B32" s="148"/>
      <c r="C32" s="43"/>
      <c r="D32" s="43"/>
      <c r="E32" s="50" t="s">
        <v>23</v>
      </c>
      <c r="F32" s="296">
        <v>29</v>
      </c>
      <c r="G32" s="296">
        <v>94</v>
      </c>
      <c r="H32" s="234">
        <v>0.23577235772357724</v>
      </c>
      <c r="I32" s="234">
        <v>0.76422764227642281</v>
      </c>
      <c r="J32" s="52">
        <v>123</v>
      </c>
      <c r="K32" s="54"/>
      <c r="L32" s="54"/>
      <c r="M32" s="149"/>
    </row>
    <row r="33" spans="2:13" ht="14.25" customHeight="1" x14ac:dyDescent="0.2">
      <c r="B33" s="148"/>
      <c r="C33" s="43"/>
      <c r="D33" s="43"/>
      <c r="E33" s="155" t="s">
        <v>74</v>
      </c>
      <c r="F33" s="253">
        <v>205</v>
      </c>
      <c r="G33" s="253">
        <v>83</v>
      </c>
      <c r="H33" s="244">
        <v>0.71180555555555558</v>
      </c>
      <c r="I33" s="244">
        <v>0.28819444444444442</v>
      </c>
      <c r="J33" s="154">
        <v>288</v>
      </c>
      <c r="K33" s="54">
        <f>+F33/J33</f>
        <v>0.71180555555555558</v>
      </c>
      <c r="L33" s="54">
        <f>+G33/J33</f>
        <v>0.28819444444444442</v>
      </c>
      <c r="M33" s="149"/>
    </row>
    <row r="34" spans="2:13" ht="14.25" customHeight="1" x14ac:dyDescent="0.2">
      <c r="B34" s="148"/>
      <c r="C34" s="43"/>
      <c r="D34" s="43"/>
      <c r="E34" s="363" t="s">
        <v>73</v>
      </c>
      <c r="F34" s="364">
        <v>71</v>
      </c>
      <c r="G34" s="364">
        <v>13</v>
      </c>
      <c r="H34" s="365">
        <v>0.84523809523809523</v>
      </c>
      <c r="I34" s="365">
        <v>0.15476190476190477</v>
      </c>
      <c r="J34" s="366">
        <v>84</v>
      </c>
      <c r="K34" s="54"/>
      <c r="L34" s="54"/>
      <c r="M34" s="149"/>
    </row>
    <row r="35" spans="2:13" ht="14.25" customHeight="1" x14ac:dyDescent="0.2">
      <c r="B35" s="148"/>
      <c r="C35" s="43"/>
      <c r="D35" s="43"/>
      <c r="E35" s="47" t="s">
        <v>82</v>
      </c>
      <c r="F35" s="252">
        <v>8</v>
      </c>
      <c r="G35" s="252">
        <v>20</v>
      </c>
      <c r="H35" s="233">
        <v>0.2857142857142857</v>
      </c>
      <c r="I35" s="233">
        <v>0.7142857142857143</v>
      </c>
      <c r="J35" s="49">
        <v>28</v>
      </c>
      <c r="K35" s="54"/>
      <c r="L35" s="54"/>
      <c r="M35" s="149"/>
    </row>
    <row r="36" spans="2:13" ht="14.25" customHeight="1" x14ac:dyDescent="0.2">
      <c r="B36" s="148"/>
      <c r="C36" s="43"/>
      <c r="D36" s="43"/>
      <c r="E36" s="50" t="s">
        <v>34</v>
      </c>
      <c r="F36" s="296">
        <v>110</v>
      </c>
      <c r="G36" s="296">
        <v>24</v>
      </c>
      <c r="H36" s="234">
        <v>0.82089552238805974</v>
      </c>
      <c r="I36" s="234">
        <v>0.17910447761194029</v>
      </c>
      <c r="J36" s="52">
        <v>134</v>
      </c>
      <c r="K36" s="54"/>
      <c r="L36" s="54"/>
      <c r="M36" s="149"/>
    </row>
    <row r="37" spans="2:13" ht="14.25" customHeight="1" x14ac:dyDescent="0.2">
      <c r="B37" s="148"/>
      <c r="C37" s="43"/>
      <c r="D37" s="43"/>
      <c r="E37" s="47" t="s">
        <v>33</v>
      </c>
      <c r="F37" s="252">
        <v>3</v>
      </c>
      <c r="G37" s="252">
        <v>3</v>
      </c>
      <c r="H37" s="233">
        <v>0.5</v>
      </c>
      <c r="I37" s="233">
        <v>0.5</v>
      </c>
      <c r="J37" s="49">
        <v>6</v>
      </c>
      <c r="K37" s="54"/>
      <c r="L37" s="54"/>
      <c r="M37" s="149"/>
    </row>
    <row r="38" spans="2:13" ht="14.25" customHeight="1" x14ac:dyDescent="0.2">
      <c r="B38" s="148"/>
      <c r="C38" s="43"/>
      <c r="D38" s="43"/>
      <c r="E38" s="50" t="s">
        <v>17</v>
      </c>
      <c r="F38" s="296">
        <v>13</v>
      </c>
      <c r="G38" s="296">
        <v>23</v>
      </c>
      <c r="H38" s="234">
        <v>0.3611111111111111</v>
      </c>
      <c r="I38" s="234">
        <v>0.63888888888888884</v>
      </c>
      <c r="J38" s="52">
        <v>36</v>
      </c>
      <c r="K38" s="54"/>
      <c r="L38" s="54"/>
      <c r="M38" s="149"/>
    </row>
    <row r="39" spans="2:13" ht="14.25" customHeight="1" x14ac:dyDescent="0.2">
      <c r="B39" s="148"/>
      <c r="C39" s="43"/>
      <c r="D39" s="43"/>
      <c r="E39" s="155" t="s">
        <v>666</v>
      </c>
      <c r="F39" s="289">
        <v>11</v>
      </c>
      <c r="G39" s="289">
        <v>0</v>
      </c>
      <c r="H39" s="244">
        <v>1</v>
      </c>
      <c r="I39" s="244">
        <v>0</v>
      </c>
      <c r="J39" s="154">
        <v>11</v>
      </c>
      <c r="K39" s="54">
        <f>+F39/J39</f>
        <v>1</v>
      </c>
      <c r="L39" s="54">
        <f>+G39/J39</f>
        <v>0</v>
      </c>
      <c r="M39" s="149"/>
    </row>
    <row r="40" spans="2:13" ht="14.25" customHeight="1" x14ac:dyDescent="0.2">
      <c r="B40" s="148"/>
      <c r="C40" s="43"/>
      <c r="D40" s="43"/>
      <c r="E40" s="47" t="s">
        <v>83</v>
      </c>
      <c r="F40" s="252">
        <v>11</v>
      </c>
      <c r="G40" s="252">
        <v>0</v>
      </c>
      <c r="H40" s="233">
        <v>1</v>
      </c>
      <c r="I40" s="233">
        <v>0</v>
      </c>
      <c r="J40" s="49">
        <v>11</v>
      </c>
      <c r="K40" s="54"/>
      <c r="L40" s="54"/>
      <c r="M40" s="149"/>
    </row>
    <row r="41" spans="2:13" ht="14.25" customHeight="1" x14ac:dyDescent="0.2">
      <c r="B41" s="148"/>
      <c r="C41" s="43"/>
      <c r="D41" s="43"/>
      <c r="E41" s="155" t="s">
        <v>78</v>
      </c>
      <c r="F41" s="253">
        <v>156</v>
      </c>
      <c r="G41" s="253">
        <v>45</v>
      </c>
      <c r="H41" s="244">
        <v>0.77611940298507465</v>
      </c>
      <c r="I41" s="244">
        <v>0.22388059701492538</v>
      </c>
      <c r="J41" s="154">
        <v>201</v>
      </c>
      <c r="K41" s="54">
        <f>+F41/J41</f>
        <v>0.77611940298507465</v>
      </c>
      <c r="L41" s="54">
        <f>+G41/J41</f>
        <v>0.22388059701492538</v>
      </c>
      <c r="M41" s="149"/>
    </row>
    <row r="42" spans="2:13" ht="14.25" customHeight="1" x14ac:dyDescent="0.2">
      <c r="B42" s="148"/>
      <c r="C42" s="43"/>
      <c r="D42" s="43"/>
      <c r="E42" s="47" t="s">
        <v>39</v>
      </c>
      <c r="F42" s="252">
        <v>61</v>
      </c>
      <c r="G42" s="252">
        <v>29</v>
      </c>
      <c r="H42" s="233">
        <v>0.67777777777777781</v>
      </c>
      <c r="I42" s="233">
        <v>0.32222222222222224</v>
      </c>
      <c r="J42" s="49">
        <v>90</v>
      </c>
      <c r="K42" s="54"/>
      <c r="L42" s="54"/>
      <c r="M42" s="149"/>
    </row>
    <row r="43" spans="2:13" ht="14.25" customHeight="1" x14ac:dyDescent="0.2">
      <c r="B43" s="148"/>
      <c r="C43" s="43"/>
      <c r="D43" s="43"/>
      <c r="E43" s="50" t="s">
        <v>48</v>
      </c>
      <c r="F43" s="296">
        <v>62</v>
      </c>
      <c r="G43" s="296">
        <v>12</v>
      </c>
      <c r="H43" s="234">
        <v>0.83783783783783783</v>
      </c>
      <c r="I43" s="234">
        <v>0.16216216216216217</v>
      </c>
      <c r="J43" s="52">
        <v>74</v>
      </c>
      <c r="K43" s="54"/>
      <c r="L43" s="54"/>
      <c r="M43" s="149"/>
    </row>
    <row r="44" spans="2:13" ht="14.25" customHeight="1" x14ac:dyDescent="0.2">
      <c r="B44" s="148"/>
      <c r="C44" s="43"/>
      <c r="D44" s="43"/>
      <c r="E44" s="47" t="s">
        <v>26</v>
      </c>
      <c r="F44" s="252">
        <v>33</v>
      </c>
      <c r="G44" s="252">
        <v>4</v>
      </c>
      <c r="H44" s="233">
        <v>0.89189189189189189</v>
      </c>
      <c r="I44" s="233">
        <v>0.10810810810810811</v>
      </c>
      <c r="J44" s="49">
        <v>37</v>
      </c>
      <c r="K44" s="54"/>
      <c r="L44" s="54"/>
      <c r="M44" s="149"/>
    </row>
    <row r="45" spans="2:13" ht="14.25" customHeight="1" x14ac:dyDescent="0.2">
      <c r="B45" s="148"/>
      <c r="C45" s="43"/>
      <c r="D45" s="43"/>
      <c r="E45" s="155" t="s">
        <v>152</v>
      </c>
      <c r="F45" s="253">
        <v>47</v>
      </c>
      <c r="G45" s="253">
        <v>110</v>
      </c>
      <c r="H45" s="244">
        <v>0.29936305732484075</v>
      </c>
      <c r="I45" s="244">
        <v>0.70063694267515919</v>
      </c>
      <c r="J45" s="154">
        <v>157</v>
      </c>
      <c r="K45" s="54">
        <f>+F45/J45</f>
        <v>0.29936305732484075</v>
      </c>
      <c r="L45" s="54">
        <f>+G45/J45</f>
        <v>0.70063694267515919</v>
      </c>
      <c r="M45" s="149"/>
    </row>
    <row r="46" spans="2:13" ht="14.25" customHeight="1" x14ac:dyDescent="0.2">
      <c r="B46" s="148"/>
      <c r="C46" s="43"/>
      <c r="D46" s="43"/>
      <c r="E46" s="47" t="s">
        <v>46</v>
      </c>
      <c r="F46" s="252">
        <v>5</v>
      </c>
      <c r="G46" s="252">
        <v>14</v>
      </c>
      <c r="H46" s="233">
        <v>0.26315789473684209</v>
      </c>
      <c r="I46" s="233">
        <v>0.73684210526315785</v>
      </c>
      <c r="J46" s="49">
        <v>19</v>
      </c>
      <c r="K46" s="54"/>
      <c r="L46" s="54"/>
      <c r="M46" s="149"/>
    </row>
    <row r="47" spans="2:13" ht="14.25" customHeight="1" x14ac:dyDescent="0.2">
      <c r="B47" s="148"/>
      <c r="C47" s="43"/>
      <c r="D47" s="43"/>
      <c r="E47" s="50" t="s">
        <v>8</v>
      </c>
      <c r="F47" s="296">
        <v>7</v>
      </c>
      <c r="G47" s="296">
        <v>10</v>
      </c>
      <c r="H47" s="234">
        <v>0.41176470588235292</v>
      </c>
      <c r="I47" s="234">
        <v>0.58823529411764708</v>
      </c>
      <c r="J47" s="52">
        <v>17</v>
      </c>
      <c r="K47" s="54"/>
      <c r="L47" s="54"/>
      <c r="M47" s="149"/>
    </row>
    <row r="48" spans="2:13" ht="14.25" customHeight="1" x14ac:dyDescent="0.2">
      <c r="B48" s="148"/>
      <c r="C48" s="43"/>
      <c r="D48" s="43"/>
      <c r="E48" s="47" t="s">
        <v>80</v>
      </c>
      <c r="F48" s="252">
        <v>35</v>
      </c>
      <c r="G48" s="252">
        <v>86</v>
      </c>
      <c r="H48" s="233">
        <v>0.28925619834710742</v>
      </c>
      <c r="I48" s="233">
        <v>0.71074380165289253</v>
      </c>
      <c r="J48" s="407">
        <v>121</v>
      </c>
      <c r="K48" s="54"/>
      <c r="L48" s="54"/>
      <c r="M48" s="149"/>
    </row>
    <row r="49" spans="2:15" ht="14.25" customHeight="1" x14ac:dyDescent="0.2">
      <c r="B49" s="148"/>
      <c r="C49" s="43"/>
      <c r="D49" s="43"/>
      <c r="E49" s="155" t="s">
        <v>32</v>
      </c>
      <c r="F49" s="154">
        <v>71</v>
      </c>
      <c r="G49" s="154">
        <v>22</v>
      </c>
      <c r="H49" s="244">
        <v>0.76344086021505375</v>
      </c>
      <c r="I49" s="244">
        <v>0.23655913978494625</v>
      </c>
      <c r="J49" s="154">
        <v>93</v>
      </c>
      <c r="K49" s="54">
        <f>+F49/J49</f>
        <v>0.76344086021505375</v>
      </c>
      <c r="L49" s="54">
        <f>+G49/J49</f>
        <v>0.23655913978494625</v>
      </c>
      <c r="M49" s="149"/>
    </row>
    <row r="50" spans="2:15" ht="14.25" customHeight="1" x14ac:dyDescent="0.2">
      <c r="B50" s="148"/>
      <c r="C50" s="43"/>
      <c r="D50" s="43"/>
      <c r="E50" s="47" t="s">
        <v>31</v>
      </c>
      <c r="F50" s="252">
        <v>71</v>
      </c>
      <c r="G50" s="252">
        <v>22</v>
      </c>
      <c r="H50" s="233">
        <v>0.76344086021505375</v>
      </c>
      <c r="I50" s="233">
        <v>0.23655913978494625</v>
      </c>
      <c r="J50" s="49">
        <v>93</v>
      </c>
      <c r="K50" s="54"/>
      <c r="L50" s="54"/>
      <c r="M50" s="149"/>
    </row>
    <row r="51" spans="2:15" ht="14.25" customHeight="1" x14ac:dyDescent="0.2">
      <c r="B51" s="148"/>
      <c r="C51" s="43"/>
      <c r="D51" s="43"/>
      <c r="E51" s="155" t="s">
        <v>60</v>
      </c>
      <c r="F51" s="154">
        <v>58</v>
      </c>
      <c r="G51" s="154">
        <v>32</v>
      </c>
      <c r="H51" s="244">
        <v>0.64444444444444449</v>
      </c>
      <c r="I51" s="244">
        <v>0.35555555555555557</v>
      </c>
      <c r="J51" s="154">
        <v>90</v>
      </c>
      <c r="K51" s="54"/>
      <c r="L51" s="54"/>
      <c r="M51" s="149"/>
    </row>
    <row r="52" spans="2:15" ht="14.25" customHeight="1" x14ac:dyDescent="0.2">
      <c r="B52" s="148"/>
      <c r="C52" s="43"/>
      <c r="D52" s="43"/>
      <c r="E52" s="47" t="s">
        <v>61</v>
      </c>
      <c r="F52" s="252">
        <v>58</v>
      </c>
      <c r="G52" s="252">
        <v>32</v>
      </c>
      <c r="H52" s="233">
        <v>0.64444444444444449</v>
      </c>
      <c r="I52" s="233">
        <v>0.35555555555555557</v>
      </c>
      <c r="J52" s="252">
        <v>90</v>
      </c>
      <c r="K52" s="54"/>
      <c r="L52" s="54"/>
      <c r="M52" s="149"/>
    </row>
    <row r="53" spans="2:15" ht="14.25" customHeight="1" x14ac:dyDescent="0.2">
      <c r="B53" s="148"/>
      <c r="C53" s="43"/>
      <c r="D53" s="43"/>
      <c r="E53" s="147" t="s">
        <v>135</v>
      </c>
      <c r="F53" s="156">
        <v>1633</v>
      </c>
      <c r="G53" s="156">
        <v>1466</v>
      </c>
      <c r="H53" s="235">
        <v>0.52694417554049688</v>
      </c>
      <c r="I53" s="235">
        <v>0.47305582445950306</v>
      </c>
      <c r="J53" s="156">
        <v>3099</v>
      </c>
      <c r="K53" s="54"/>
      <c r="L53" s="54"/>
      <c r="M53" s="149"/>
    </row>
    <row r="54" spans="2:15" ht="14.25" customHeight="1" x14ac:dyDescent="0.2">
      <c r="B54" s="148"/>
      <c r="C54" s="43"/>
      <c r="D54" s="43"/>
      <c r="E54" s="47" t="s">
        <v>97</v>
      </c>
      <c r="F54" s="252">
        <v>0</v>
      </c>
      <c r="G54" s="252">
        <v>0</v>
      </c>
      <c r="H54" s="233" t="s">
        <v>75</v>
      </c>
      <c r="I54" s="233" t="s">
        <v>75</v>
      </c>
      <c r="J54" s="49">
        <v>0</v>
      </c>
      <c r="K54" s="54" t="e">
        <v>#DIV/0!</v>
      </c>
      <c r="L54" s="54" t="e">
        <v>#DIV/0!</v>
      </c>
      <c r="M54" s="149"/>
    </row>
    <row r="55" spans="2:15" ht="14.25" customHeight="1" x14ac:dyDescent="0.2">
      <c r="B55" s="148"/>
      <c r="C55" s="43"/>
      <c r="D55" s="43"/>
      <c r="E55" s="50" t="s">
        <v>99</v>
      </c>
      <c r="F55" s="296">
        <v>7</v>
      </c>
      <c r="G55" s="296">
        <v>3</v>
      </c>
      <c r="H55" s="234">
        <v>0.7</v>
      </c>
      <c r="I55" s="234">
        <v>0.3</v>
      </c>
      <c r="J55" s="52">
        <v>10</v>
      </c>
      <c r="K55" s="54">
        <v>0.7</v>
      </c>
      <c r="L55" s="54">
        <v>0.3</v>
      </c>
      <c r="M55" s="149"/>
    </row>
    <row r="56" spans="2:15" ht="14.25" customHeight="1" x14ac:dyDescent="0.2">
      <c r="B56" s="148"/>
      <c r="C56" s="43"/>
      <c r="D56" s="43"/>
      <c r="E56" s="47" t="s">
        <v>88</v>
      </c>
      <c r="F56" s="252">
        <v>4</v>
      </c>
      <c r="G56" s="252">
        <v>2</v>
      </c>
      <c r="H56" s="233">
        <v>0.66666666666666663</v>
      </c>
      <c r="I56" s="233">
        <v>0.33333333333333331</v>
      </c>
      <c r="J56" s="407">
        <v>6</v>
      </c>
      <c r="K56" s="272">
        <v>0.66666666666666663</v>
      </c>
      <c r="L56" s="54">
        <v>0.33333333333333331</v>
      </c>
      <c r="M56" s="149"/>
    </row>
    <row r="57" spans="2:15" ht="14.25" customHeight="1" x14ac:dyDescent="0.2">
      <c r="B57" s="148"/>
      <c r="C57" s="43"/>
      <c r="D57" s="43"/>
      <c r="E57" s="50" t="s">
        <v>85</v>
      </c>
      <c r="F57" s="296">
        <v>4</v>
      </c>
      <c r="G57" s="296">
        <v>3</v>
      </c>
      <c r="H57" s="234">
        <v>0.5714285714285714</v>
      </c>
      <c r="I57" s="234">
        <v>0.42857142857142855</v>
      </c>
      <c r="J57" s="52">
        <v>7</v>
      </c>
      <c r="K57" s="54">
        <v>0.5714285714285714</v>
      </c>
      <c r="L57" s="54">
        <v>0.42857142857142855</v>
      </c>
      <c r="M57" s="149"/>
      <c r="N57" s="268"/>
      <c r="O57" s="268"/>
    </row>
    <row r="58" spans="2:15" ht="14.25" customHeight="1" x14ac:dyDescent="0.2">
      <c r="B58" s="148"/>
      <c r="C58" s="43"/>
      <c r="D58" s="43"/>
      <c r="E58" s="158" t="s">
        <v>156</v>
      </c>
      <c r="F58" s="159">
        <v>1648</v>
      </c>
      <c r="G58" s="159">
        <v>1474</v>
      </c>
      <c r="H58" s="204">
        <v>0.52786675208199874</v>
      </c>
      <c r="I58" s="204">
        <v>0.47213324791800126</v>
      </c>
      <c r="J58" s="159">
        <v>3122</v>
      </c>
      <c r="K58" s="54">
        <v>0.52786675208199874</v>
      </c>
      <c r="L58" s="54">
        <v>0.47213324791800126</v>
      </c>
      <c r="M58" s="149"/>
      <c r="N58" s="269"/>
      <c r="O58" s="269"/>
    </row>
    <row r="59" spans="2:15" ht="14.25" customHeight="1" x14ac:dyDescent="0.2">
      <c r="B59" s="148"/>
      <c r="C59" s="43"/>
      <c r="D59" s="43"/>
      <c r="E59" s="43"/>
      <c r="F59" s="43"/>
      <c r="G59" s="43"/>
      <c r="H59" s="43"/>
      <c r="I59" s="43"/>
      <c r="J59" s="43"/>
      <c r="K59" s="251"/>
      <c r="L59" s="251"/>
      <c r="M59" s="149"/>
    </row>
    <row r="60" spans="2:15" ht="19.5" x14ac:dyDescent="0.35">
      <c r="B60" s="148"/>
      <c r="C60" s="508" t="s">
        <v>139</v>
      </c>
      <c r="D60" s="508"/>
      <c r="E60" s="508"/>
      <c r="F60" s="508"/>
      <c r="G60" s="508"/>
      <c r="H60" s="508"/>
      <c r="I60" s="508"/>
      <c r="J60" s="508"/>
      <c r="K60" s="508"/>
      <c r="L60" s="508"/>
      <c r="M60" s="149"/>
    </row>
    <row r="61" spans="2:15" ht="14.25" customHeight="1" x14ac:dyDescent="0.2">
      <c r="B61" s="148"/>
      <c r="C61" s="43"/>
      <c r="D61" s="43"/>
      <c r="E61" s="43"/>
      <c r="F61" s="43"/>
      <c r="G61" s="43"/>
      <c r="H61" s="43"/>
      <c r="I61" s="43"/>
      <c r="J61" s="43"/>
      <c r="K61" s="45"/>
      <c r="L61" s="45"/>
      <c r="M61" s="149"/>
    </row>
    <row r="62" spans="2:15" ht="12" customHeight="1" x14ac:dyDescent="0.2">
      <c r="B62" s="148"/>
      <c r="C62" s="148"/>
      <c r="D62" s="148"/>
      <c r="E62" s="151"/>
      <c r="F62" s="152"/>
      <c r="G62" s="150"/>
      <c r="H62" s="150"/>
      <c r="I62" s="150"/>
      <c r="J62" s="150"/>
      <c r="K62" s="150"/>
      <c r="L62" s="150"/>
      <c r="M62" s="150"/>
    </row>
    <row r="64" spans="2:15" x14ac:dyDescent="0.2">
      <c r="K64" s="115"/>
      <c r="L64" s="142"/>
      <c r="M64" s="115"/>
      <c r="N64" s="115"/>
    </row>
    <row r="65" spans="10:14" x14ac:dyDescent="0.2">
      <c r="K65" s="142"/>
      <c r="L65" s="142"/>
      <c r="M65" s="142"/>
      <c r="N65" s="115"/>
    </row>
    <row r="66" spans="10:14" x14ac:dyDescent="0.2">
      <c r="J66" s="75"/>
      <c r="K66" s="73" t="s">
        <v>148</v>
      </c>
      <c r="L66" s="74">
        <f>+G58/J58</f>
        <v>0.47213324791800126</v>
      </c>
      <c r="M66" s="73"/>
      <c r="N66" s="114"/>
    </row>
    <row r="67" spans="10:14" x14ac:dyDescent="0.2">
      <c r="J67" s="75"/>
      <c r="K67" s="73" t="s">
        <v>147</v>
      </c>
      <c r="L67" s="143">
        <f>+F58/J58</f>
        <v>0.52786675208199874</v>
      </c>
      <c r="M67" s="73"/>
      <c r="N67" s="114"/>
    </row>
    <row r="68" spans="10:14" x14ac:dyDescent="0.2">
      <c r="J68" s="75"/>
      <c r="K68" s="73"/>
      <c r="L68" s="73"/>
      <c r="M68" s="73"/>
      <c r="N68" s="114"/>
    </row>
    <row r="69" spans="10:14" x14ac:dyDescent="0.2">
      <c r="J69" s="75"/>
      <c r="K69" s="114"/>
      <c r="L69" s="114"/>
      <c r="M69" s="114"/>
      <c r="N69" s="114"/>
    </row>
    <row r="70" spans="10:14" x14ac:dyDescent="0.2">
      <c r="J70" s="75"/>
      <c r="K70" s="114"/>
      <c r="L70" s="114"/>
      <c r="M70" s="114"/>
      <c r="N70" s="114"/>
    </row>
    <row r="71" spans="10:14" x14ac:dyDescent="0.2">
      <c r="J71" s="75"/>
      <c r="K71" s="114"/>
      <c r="L71" s="114"/>
      <c r="M71" s="114"/>
      <c r="N71" s="114"/>
    </row>
    <row r="72" spans="10:14" x14ac:dyDescent="0.2">
      <c r="J72" s="75"/>
      <c r="K72" s="114"/>
      <c r="L72" s="114"/>
      <c r="M72" s="114"/>
      <c r="N72" s="114"/>
    </row>
    <row r="73" spans="10:14" x14ac:dyDescent="0.2">
      <c r="J73" s="75"/>
      <c r="K73" s="115"/>
      <c r="L73" s="115"/>
      <c r="M73" s="115"/>
      <c r="N73" s="115"/>
    </row>
  </sheetData>
  <sortState ref="E24:J25">
    <sortCondition ref="E23:E25"/>
  </sortState>
  <mergeCells count="6">
    <mergeCell ref="C60:L60"/>
    <mergeCell ref="E12:E13"/>
    <mergeCell ref="F12:G12"/>
    <mergeCell ref="J12:J13"/>
    <mergeCell ref="C6:L9"/>
    <mergeCell ref="H12:I12"/>
  </mergeCells>
  <phoneticPr fontId="10" type="noConversion"/>
  <pageMargins left="0.75" right="0.75" top="1" bottom="1" header="0" footer="0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B2:AE67"/>
  <sheetViews>
    <sheetView showGridLines="0" zoomScale="70" zoomScaleNormal="70" workbookViewId="0">
      <selection activeCell="C6" sqref="C6:T9"/>
    </sheetView>
  </sheetViews>
  <sheetFormatPr baseColWidth="10" defaultColWidth="11.42578125" defaultRowHeight="12.75" x14ac:dyDescent="0.2"/>
  <cols>
    <col min="1" max="1" width="4.5703125" style="13" customWidth="1"/>
    <col min="2" max="2" width="2.42578125" style="13" customWidth="1"/>
    <col min="3" max="4" width="11.42578125" style="13"/>
    <col min="5" max="5" width="11.5703125" style="13" bestFit="1" customWidth="1"/>
    <col min="6" max="7" width="14.140625" style="13" bestFit="1" customWidth="1"/>
    <col min="8" max="9" width="11.5703125" style="13" bestFit="1" customWidth="1"/>
    <col min="10" max="10" width="25.7109375" style="13" bestFit="1" customWidth="1"/>
    <col min="11" max="11" width="18.85546875" style="13" bestFit="1" customWidth="1"/>
    <col min="12" max="16" width="6" style="13" bestFit="1" customWidth="1"/>
    <col min="17" max="17" width="8.42578125" style="13" bestFit="1" customWidth="1"/>
    <col min="18" max="18" width="6" style="13" bestFit="1" customWidth="1"/>
    <col min="19" max="19" width="10" style="13" bestFit="1" customWidth="1"/>
    <col min="20" max="20" width="6" style="13" bestFit="1" customWidth="1"/>
    <col min="21" max="21" width="4.7109375" style="13" customWidth="1"/>
    <col min="22" max="22" width="6" style="13" bestFit="1" customWidth="1"/>
    <col min="23" max="23" width="10.28515625" style="13" bestFit="1" customWidth="1"/>
    <col min="24" max="24" width="15.42578125" style="13" bestFit="1" customWidth="1"/>
    <col min="25" max="25" width="20" style="13" bestFit="1" customWidth="1"/>
    <col min="26" max="26" width="4" style="13" bestFit="1" customWidth="1"/>
    <col min="27" max="29" width="5.140625" style="13" bestFit="1" customWidth="1"/>
    <col min="30" max="30" width="6.28515625" style="13" bestFit="1" customWidth="1"/>
    <col min="31" max="31" width="14.85546875" style="13" bestFit="1" customWidth="1"/>
    <col min="32" max="16384" width="11.42578125" style="13"/>
  </cols>
  <sheetData>
    <row r="2" spans="2:3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3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  <c r="X3" s="117"/>
      <c r="Y3" s="117"/>
      <c r="Z3" s="117"/>
      <c r="AA3" s="117"/>
      <c r="AB3" s="117"/>
      <c r="AC3" s="117"/>
    </row>
    <row r="4" spans="2:31" ht="12.7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  <c r="X4" s="117"/>
      <c r="Y4" s="117"/>
      <c r="Z4" s="117"/>
      <c r="AA4" s="117"/>
      <c r="AB4" s="117"/>
      <c r="AC4" s="117"/>
    </row>
    <row r="5" spans="2:31" ht="12.75" hidden="1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  <c r="X5" s="117"/>
      <c r="Y5" s="117"/>
      <c r="Z5" s="117"/>
      <c r="AA5" s="117"/>
      <c r="AB5" s="117"/>
      <c r="AC5" s="117"/>
    </row>
    <row r="6" spans="2:31" ht="29.25" customHeight="1" x14ac:dyDescent="0.2">
      <c r="B6" s="161"/>
      <c r="C6" s="504" t="str">
        <f>+"Inscritos totales por edades
"&amp;TD!D1&amp;" semestre de "&amp;TD!C1</f>
        <v>Inscritos totales por edades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  <c r="X6" s="117"/>
      <c r="Y6" s="117"/>
      <c r="Z6" s="117"/>
      <c r="AA6" s="117"/>
      <c r="AB6" s="117"/>
      <c r="AC6" s="117"/>
    </row>
    <row r="7" spans="2:31" ht="12.7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  <c r="X7" s="117"/>
      <c r="Y7" s="117"/>
      <c r="Z7" s="117"/>
      <c r="AA7" s="117"/>
      <c r="AB7" s="117"/>
      <c r="AC7" s="117"/>
    </row>
    <row r="8" spans="2:31" ht="12.7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  <c r="X8" s="117"/>
      <c r="Y8" s="117"/>
      <c r="Z8" s="117"/>
      <c r="AA8" s="117"/>
      <c r="AB8" s="117"/>
      <c r="AC8" s="117"/>
    </row>
    <row r="9" spans="2:31" ht="12.7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  <c r="X9" s="117"/>
      <c r="Y9" s="117"/>
      <c r="Z9" s="117"/>
      <c r="AA9" s="117"/>
      <c r="AB9" s="117"/>
      <c r="AC9" s="117"/>
    </row>
    <row r="10" spans="2:31" ht="12.7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  <c r="X10" s="117"/>
      <c r="Y10" s="117"/>
      <c r="Z10" s="117"/>
      <c r="AA10" s="117"/>
      <c r="AB10" s="117"/>
      <c r="AC10" s="117"/>
    </row>
    <row r="11" spans="2:31" ht="12.75" customHeight="1" x14ac:dyDescent="0.5">
      <c r="B11" s="161"/>
      <c r="C11" s="42"/>
      <c r="D11" s="42"/>
      <c r="E11" s="42"/>
      <c r="F11" s="42"/>
      <c r="G11" s="42"/>
      <c r="H11" s="42"/>
      <c r="I11" s="42"/>
      <c r="J11"/>
      <c r="K11"/>
      <c r="L11" s="42"/>
      <c r="M11" s="42"/>
      <c r="N11" s="42"/>
      <c r="O11" s="42"/>
      <c r="P11" s="42"/>
      <c r="Q11" s="42"/>
      <c r="R11" s="42"/>
      <c r="S11" s="42"/>
      <c r="T11" s="42"/>
      <c r="U11" s="161"/>
      <c r="X11" s="117"/>
      <c r="Y11" s="117"/>
      <c r="Z11" s="117"/>
      <c r="AA11" s="117"/>
      <c r="AB11" s="117"/>
      <c r="AC11" s="117"/>
    </row>
    <row r="12" spans="2:31" ht="12.75" customHeight="1" x14ac:dyDescent="0.2">
      <c r="B12" s="161"/>
      <c r="C12" s="31"/>
      <c r="D12" s="31"/>
      <c r="E12" s="34"/>
      <c r="F12" s="34"/>
      <c r="G12" s="34"/>
      <c r="H12" s="34"/>
      <c r="I12" s="34"/>
      <c r="J12" s="445"/>
      <c r="K12" s="445"/>
      <c r="L12" s="34"/>
      <c r="M12" s="34"/>
      <c r="N12" s="34"/>
      <c r="O12" s="34"/>
      <c r="P12" s="34"/>
      <c r="Q12" s="34"/>
      <c r="R12" s="34"/>
      <c r="S12" s="31"/>
      <c r="T12" s="31"/>
      <c r="U12" s="161"/>
      <c r="X12" s="117"/>
      <c r="Y12" s="117"/>
      <c r="Z12" s="117"/>
      <c r="AA12" s="117"/>
      <c r="AB12" s="117"/>
      <c r="AC12" s="117"/>
    </row>
    <row r="13" spans="2:31" ht="12.75" customHeight="1" x14ac:dyDescent="0.2">
      <c r="B13" s="161"/>
      <c r="C13" s="31"/>
      <c r="D13" s="31"/>
      <c r="E13" s="34"/>
      <c r="F13" s="34"/>
      <c r="G13" s="34"/>
      <c r="H13" s="34"/>
      <c r="I13" s="34"/>
      <c r="J13" s="445"/>
      <c r="K13" s="445"/>
      <c r="L13" s="34"/>
      <c r="M13" s="34"/>
      <c r="N13" s="34"/>
      <c r="O13" s="34"/>
      <c r="P13" s="34"/>
      <c r="Q13" s="34"/>
      <c r="R13" s="34"/>
      <c r="S13" s="31"/>
      <c r="T13" s="31"/>
      <c r="U13" s="161"/>
      <c r="Z13"/>
      <c r="AA13"/>
      <c r="AB13"/>
      <c r="AC13"/>
      <c r="AD13"/>
      <c r="AE13"/>
    </row>
    <row r="14" spans="2:31" ht="12.75" customHeight="1" x14ac:dyDescent="0.2">
      <c r="B14" s="161"/>
      <c r="C14" s="31"/>
      <c r="D14" s="31"/>
      <c r="E14" s="31"/>
      <c r="F14" s="34"/>
      <c r="G14" s="34"/>
      <c r="H14" s="34"/>
      <c r="I14" s="34"/>
      <c r="J14" s="445"/>
      <c r="K14" s="445"/>
      <c r="L14" s="31"/>
      <c r="M14" s="31"/>
      <c r="N14" s="31"/>
      <c r="O14" s="31"/>
      <c r="P14" s="31"/>
      <c r="Q14" s="31"/>
      <c r="R14" s="31"/>
      <c r="S14" s="31"/>
      <c r="T14" s="31"/>
      <c r="U14" s="161"/>
      <c r="Z14"/>
      <c r="AA14"/>
      <c r="AB14"/>
      <c r="AC14"/>
      <c r="AD14"/>
      <c r="AE14"/>
    </row>
    <row r="15" spans="2:31" ht="12.75" customHeight="1" x14ac:dyDescent="0.2">
      <c r="B15" s="161"/>
      <c r="C15" s="31"/>
      <c r="D15" s="31"/>
      <c r="E15" s="31"/>
      <c r="F15" s="31"/>
      <c r="G15" s="31"/>
      <c r="H15" s="31"/>
      <c r="I15" s="31"/>
      <c r="J15"/>
      <c r="K15"/>
      <c r="L15" s="31"/>
      <c r="M15" s="31"/>
      <c r="N15" s="31"/>
      <c r="O15" s="31"/>
      <c r="P15" s="31"/>
      <c r="Q15" s="31"/>
      <c r="R15" s="31"/>
      <c r="S15" s="31"/>
      <c r="T15" s="31"/>
      <c r="U15" s="161"/>
      <c r="Z15"/>
      <c r="AA15"/>
      <c r="AB15"/>
      <c r="AC15"/>
      <c r="AD15"/>
      <c r="AE15"/>
    </row>
    <row r="16" spans="2:31" ht="15" customHeight="1" x14ac:dyDescent="0.2">
      <c r="B16" s="161"/>
      <c r="C16" s="31"/>
      <c r="D16" s="31"/>
      <c r="E16" s="31"/>
      <c r="F16"/>
      <c r="G16"/>
      <c r="H16"/>
      <c r="I16"/>
      <c r="J16"/>
      <c r="K16"/>
      <c r="L16"/>
      <c r="M16"/>
      <c r="N16"/>
      <c r="O16"/>
      <c r="P16"/>
      <c r="Q16"/>
      <c r="R16"/>
      <c r="S16" s="31"/>
      <c r="T16" s="31"/>
      <c r="U16" s="161"/>
      <c r="V16"/>
      <c r="W16"/>
      <c r="X16"/>
      <c r="Z16"/>
      <c r="AA16"/>
      <c r="AB16"/>
      <c r="AC16"/>
      <c r="AD16"/>
      <c r="AE16"/>
    </row>
    <row r="17" spans="2:31" ht="15.75" customHeight="1" x14ac:dyDescent="0.2">
      <c r="B17" s="161"/>
      <c r="C17" s="31"/>
      <c r="D17" s="31"/>
      <c r="E17" s="31"/>
      <c r="F17"/>
      <c r="G17"/>
      <c r="H17"/>
      <c r="I17"/>
      <c r="J17"/>
      <c r="K17"/>
      <c r="L17"/>
      <c r="M17"/>
      <c r="N17"/>
      <c r="O17"/>
      <c r="P17"/>
      <c r="Q17"/>
      <c r="R17"/>
      <c r="S17" s="31"/>
      <c r="T17" s="31"/>
      <c r="U17" s="161"/>
      <c r="V17"/>
      <c r="W17"/>
      <c r="X17"/>
      <c r="Z17"/>
      <c r="AA17"/>
      <c r="AB17"/>
      <c r="AC17"/>
      <c r="AD17"/>
      <c r="AE17"/>
    </row>
    <row r="18" spans="2:31" ht="17.25" customHeight="1" x14ac:dyDescent="0.2">
      <c r="B18" s="161"/>
      <c r="C18" s="31"/>
      <c r="D18" s="31"/>
      <c r="E18" s="31"/>
      <c r="F18"/>
      <c r="G18"/>
      <c r="H18"/>
      <c r="I18"/>
      <c r="J18"/>
      <c r="K18"/>
      <c r="L18"/>
      <c r="M18"/>
      <c r="N18"/>
      <c r="O18"/>
      <c r="P18"/>
      <c r="Q18"/>
      <c r="R18"/>
      <c r="S18" s="31"/>
      <c r="T18" s="31"/>
      <c r="U18" s="161"/>
      <c r="V18"/>
      <c r="W18"/>
      <c r="X18"/>
      <c r="Z18"/>
      <c r="AA18"/>
      <c r="AB18"/>
      <c r="AC18"/>
      <c r="AD18"/>
      <c r="AE18"/>
    </row>
    <row r="19" spans="2:31" ht="15" customHeight="1" x14ac:dyDescent="0.2">
      <c r="B19" s="161"/>
      <c r="C19" s="31"/>
      <c r="D19" s="31"/>
      <c r="E19" s="31"/>
      <c r="F19"/>
      <c r="G19"/>
      <c r="H19"/>
      <c r="I19"/>
      <c r="J19"/>
      <c r="K19"/>
      <c r="L19"/>
      <c r="M19"/>
      <c r="N19"/>
      <c r="O19"/>
      <c r="P19"/>
      <c r="Q19"/>
      <c r="R19"/>
      <c r="S19" s="31"/>
      <c r="T19" s="31"/>
      <c r="U19" s="161"/>
      <c r="V19"/>
      <c r="W19"/>
      <c r="X19"/>
      <c r="Z19"/>
      <c r="AA19"/>
      <c r="AB19"/>
      <c r="AC19"/>
      <c r="AD19"/>
      <c r="AE19"/>
    </row>
    <row r="20" spans="2:31" ht="12.75" customHeight="1" x14ac:dyDescent="0.2">
      <c r="B20" s="161"/>
      <c r="C20" s="31"/>
      <c r="D20" s="31"/>
      <c r="E20" s="31"/>
      <c r="F20"/>
      <c r="G20"/>
      <c r="H20"/>
      <c r="I20"/>
      <c r="J20"/>
      <c r="K20"/>
      <c r="L20"/>
      <c r="M20"/>
      <c r="N20"/>
      <c r="O20"/>
      <c r="P20"/>
      <c r="Q20"/>
      <c r="R20"/>
      <c r="S20" s="31"/>
      <c r="T20" s="31"/>
      <c r="U20" s="161"/>
      <c r="Z20"/>
      <c r="AA20"/>
      <c r="AB20"/>
      <c r="AC20"/>
      <c r="AD20"/>
      <c r="AE20"/>
    </row>
    <row r="21" spans="2:31" ht="12.75" customHeight="1" x14ac:dyDescent="0.2">
      <c r="B21" s="161"/>
      <c r="C21" s="31"/>
      <c r="D21" s="31"/>
      <c r="E21" s="31"/>
      <c r="F21"/>
      <c r="G21"/>
      <c r="H21"/>
      <c r="I21"/>
      <c r="J21"/>
      <c r="K21"/>
      <c r="L21"/>
      <c r="M21"/>
      <c r="N21"/>
      <c r="O21"/>
      <c r="P21"/>
      <c r="Q21"/>
      <c r="R21"/>
      <c r="S21" s="31"/>
      <c r="T21" s="31"/>
      <c r="U21" s="161"/>
      <c r="Z21"/>
      <c r="AA21"/>
      <c r="AB21"/>
      <c r="AC21"/>
      <c r="AD21"/>
      <c r="AE21"/>
    </row>
    <row r="22" spans="2:31" ht="12.75" customHeight="1" x14ac:dyDescent="0.2">
      <c r="B22" s="161"/>
      <c r="C22" s="31"/>
      <c r="D22" s="31"/>
      <c r="E22" s="31"/>
      <c r="F22"/>
      <c r="G22"/>
      <c r="H22"/>
      <c r="I22"/>
      <c r="J22"/>
      <c r="K22"/>
      <c r="L22"/>
      <c r="M22"/>
      <c r="N22"/>
      <c r="O22"/>
      <c r="P22"/>
      <c r="Q22"/>
      <c r="R22"/>
      <c r="S22" s="31"/>
      <c r="T22" s="31"/>
      <c r="U22" s="161"/>
      <c r="Z22"/>
      <c r="AA22"/>
      <c r="AB22"/>
      <c r="AC22"/>
      <c r="AD22"/>
      <c r="AE22"/>
    </row>
    <row r="23" spans="2:31" x14ac:dyDescent="0.2">
      <c r="B23" s="161"/>
      <c r="C23" s="31"/>
      <c r="D23" s="31"/>
      <c r="E23" s="31"/>
      <c r="F23"/>
      <c r="G23"/>
      <c r="H23"/>
      <c r="I23"/>
      <c r="J23"/>
      <c r="K23"/>
      <c r="L23"/>
      <c r="M23"/>
      <c r="N23"/>
      <c r="O23"/>
      <c r="P23"/>
      <c r="Q23"/>
      <c r="R23"/>
      <c r="S23" s="31"/>
      <c r="T23" s="31"/>
      <c r="U23" s="161"/>
      <c r="Z23"/>
      <c r="AA23"/>
      <c r="AB23"/>
      <c r="AC23"/>
      <c r="AD23"/>
      <c r="AE23"/>
    </row>
    <row r="24" spans="2:31" ht="15.75" customHeight="1" x14ac:dyDescent="0.2">
      <c r="B24" s="161"/>
      <c r="C24" s="31"/>
      <c r="D24" s="31"/>
      <c r="E24" s="31"/>
      <c r="F24"/>
      <c r="G24"/>
      <c r="H24"/>
      <c r="I24"/>
      <c r="J24"/>
      <c r="K24"/>
      <c r="L24"/>
      <c r="M24"/>
      <c r="N24"/>
      <c r="O24"/>
      <c r="P24"/>
      <c r="Q24"/>
      <c r="R24"/>
      <c r="S24" s="31"/>
      <c r="T24" s="31"/>
      <c r="U24" s="161"/>
      <c r="Z24"/>
      <c r="AA24"/>
      <c r="AB24"/>
      <c r="AC24"/>
      <c r="AD24"/>
      <c r="AE24"/>
    </row>
    <row r="25" spans="2:31" ht="15" customHeight="1" x14ac:dyDescent="0.2">
      <c r="B25" s="161"/>
      <c r="C25" s="31"/>
      <c r="D25" s="31"/>
      <c r="E25" s="31"/>
      <c r="F25"/>
      <c r="G25"/>
      <c r="H25"/>
      <c r="I25"/>
      <c r="J25"/>
      <c r="K25"/>
      <c r="L25"/>
      <c r="M25"/>
      <c r="N25"/>
      <c r="O25"/>
      <c r="P25"/>
      <c r="Q25"/>
      <c r="R25"/>
      <c r="S25" s="31"/>
      <c r="T25" s="31"/>
      <c r="U25" s="161"/>
      <c r="Z25"/>
      <c r="AA25"/>
      <c r="AB25"/>
      <c r="AC25"/>
      <c r="AD25"/>
      <c r="AE25"/>
    </row>
    <row r="26" spans="2:31" ht="12.75" customHeight="1" x14ac:dyDescent="0.2">
      <c r="B26" s="161"/>
      <c r="C26" s="31"/>
      <c r="D26" s="31"/>
      <c r="E26" s="31"/>
      <c r="F26"/>
      <c r="G26"/>
      <c r="H26"/>
      <c r="I26"/>
      <c r="J26"/>
      <c r="K26"/>
      <c r="L26"/>
      <c r="M26"/>
      <c r="N26"/>
      <c r="O26"/>
      <c r="P26"/>
      <c r="Q26"/>
      <c r="R26"/>
      <c r="S26" s="31"/>
      <c r="T26" s="31"/>
      <c r="U26" s="161"/>
      <c r="X26"/>
      <c r="Y26"/>
      <c r="Z26"/>
      <c r="AA26"/>
      <c r="AB26"/>
      <c r="AC26"/>
      <c r="AD26"/>
      <c r="AE26"/>
    </row>
    <row r="27" spans="2:31" ht="12.75" customHeight="1" x14ac:dyDescent="0.2">
      <c r="B27" s="161"/>
      <c r="C27" s="31"/>
      <c r="D27" s="31"/>
      <c r="E27" s="31"/>
      <c r="F27"/>
      <c r="G27"/>
      <c r="H27"/>
      <c r="I27"/>
      <c r="J27"/>
      <c r="K27"/>
      <c r="L27"/>
      <c r="M27"/>
      <c r="N27"/>
      <c r="O27"/>
      <c r="P27"/>
      <c r="Q27"/>
      <c r="R27"/>
      <c r="S27" s="31"/>
      <c r="T27" s="31"/>
      <c r="U27" s="161"/>
      <c r="X27"/>
      <c r="Y27"/>
      <c r="Z27"/>
      <c r="AA27"/>
      <c r="AB27"/>
      <c r="AC27"/>
      <c r="AD27"/>
      <c r="AE27"/>
    </row>
    <row r="28" spans="2:31" ht="12.75" customHeight="1" x14ac:dyDescent="0.2">
      <c r="B28" s="161"/>
      <c r="C28" s="31"/>
      <c r="D28" s="31"/>
      <c r="E28" s="31"/>
      <c r="F28"/>
      <c r="G28"/>
      <c r="H28"/>
      <c r="I28"/>
      <c r="J28"/>
      <c r="K28"/>
      <c r="L28"/>
      <c r="M28"/>
      <c r="N28"/>
      <c r="O28"/>
      <c r="P28"/>
      <c r="Q28"/>
      <c r="R28"/>
      <c r="S28" s="31"/>
      <c r="T28" s="31"/>
      <c r="U28" s="161"/>
      <c r="X28"/>
      <c r="Y28"/>
      <c r="Z28"/>
      <c r="AA28"/>
      <c r="AB28"/>
      <c r="AC28"/>
      <c r="AD28"/>
      <c r="AE28"/>
    </row>
    <row r="29" spans="2:31" ht="12.75" customHeight="1" x14ac:dyDescent="0.2">
      <c r="B29" s="161"/>
      <c r="C29" s="31"/>
      <c r="D29" s="31"/>
      <c r="E29" s="31"/>
      <c r="F29"/>
      <c r="G29"/>
      <c r="H29"/>
      <c r="I29"/>
      <c r="J29"/>
      <c r="K29"/>
      <c r="L29"/>
      <c r="M29"/>
      <c r="N29"/>
      <c r="O29"/>
      <c r="P29"/>
      <c r="Q29"/>
      <c r="R29"/>
      <c r="S29" s="31"/>
      <c r="T29" s="31"/>
      <c r="U29" s="161"/>
      <c r="X29"/>
      <c r="Y29"/>
      <c r="Z29"/>
      <c r="AA29"/>
      <c r="AB29"/>
      <c r="AC29"/>
      <c r="AD29"/>
      <c r="AE29"/>
    </row>
    <row r="30" spans="2:31" ht="12.75" customHeight="1" x14ac:dyDescent="0.2">
      <c r="B30" s="161"/>
      <c r="C30" s="31"/>
      <c r="D30" s="31"/>
      <c r="E30" s="31"/>
      <c r="F30"/>
      <c r="G30"/>
      <c r="H30"/>
      <c r="I30"/>
      <c r="J30"/>
      <c r="K30"/>
      <c r="L30"/>
      <c r="M30"/>
      <c r="N30"/>
      <c r="O30"/>
      <c r="P30"/>
      <c r="Q30"/>
      <c r="R30"/>
      <c r="S30" s="31"/>
      <c r="T30" s="31"/>
      <c r="U30" s="161"/>
      <c r="X30"/>
      <c r="Y30"/>
      <c r="Z30"/>
      <c r="AA30"/>
      <c r="AB30"/>
      <c r="AC30"/>
      <c r="AD30"/>
      <c r="AE30"/>
    </row>
    <row r="31" spans="2:31" ht="12.75" customHeight="1" x14ac:dyDescent="0.2">
      <c r="B31" s="161"/>
      <c r="C31" s="31"/>
      <c r="D31" s="31"/>
      <c r="E31" s="31"/>
      <c r="F31"/>
      <c r="G31"/>
      <c r="H31"/>
      <c r="I31"/>
      <c r="J31"/>
      <c r="K31"/>
      <c r="L31"/>
      <c r="M31"/>
      <c r="N31"/>
      <c r="O31"/>
      <c r="P31"/>
      <c r="Q31"/>
      <c r="R31"/>
      <c r="S31" s="31"/>
      <c r="T31" s="31"/>
      <c r="U31" s="161"/>
      <c r="X31"/>
      <c r="Y31"/>
      <c r="Z31"/>
      <c r="AA31"/>
      <c r="AB31"/>
      <c r="AC31"/>
      <c r="AD31"/>
      <c r="AE31"/>
    </row>
    <row r="32" spans="2:31" ht="12.75" customHeight="1" x14ac:dyDescent="0.2">
      <c r="B32" s="161"/>
      <c r="C32" s="31"/>
      <c r="D32" s="31"/>
      <c r="E32" s="31"/>
      <c r="F32"/>
      <c r="G32"/>
      <c r="H32"/>
      <c r="I32"/>
      <c r="J32"/>
      <c r="K32"/>
      <c r="L32"/>
      <c r="M32"/>
      <c r="N32"/>
      <c r="O32"/>
      <c r="P32"/>
      <c r="Q32"/>
      <c r="R32"/>
      <c r="S32" s="31"/>
      <c r="T32" s="31"/>
      <c r="U32" s="161"/>
      <c r="X32"/>
      <c r="Y32"/>
      <c r="Z32"/>
      <c r="AA32"/>
      <c r="AB32"/>
      <c r="AC32"/>
      <c r="AD32"/>
      <c r="AE32"/>
    </row>
    <row r="33" spans="2:31" ht="12.75" customHeight="1" x14ac:dyDescent="0.2">
      <c r="B33" s="161"/>
      <c r="C33" s="31"/>
      <c r="D33" s="31"/>
      <c r="E33" s="31"/>
      <c r="F33"/>
      <c r="G33"/>
      <c r="H33"/>
      <c r="I33"/>
      <c r="J33"/>
      <c r="K33"/>
      <c r="L33"/>
      <c r="M33"/>
      <c r="N33"/>
      <c r="O33"/>
      <c r="P33"/>
      <c r="Q33"/>
      <c r="R33"/>
      <c r="S33" s="31"/>
      <c r="T33" s="31"/>
      <c r="U33" s="161"/>
      <c r="X33"/>
      <c r="Y33"/>
      <c r="Z33"/>
      <c r="AA33"/>
      <c r="AB33"/>
      <c r="AC33"/>
      <c r="AD33"/>
      <c r="AE33"/>
    </row>
    <row r="34" spans="2:31" ht="12.75" customHeight="1" x14ac:dyDescent="0.2">
      <c r="B34" s="161"/>
      <c r="C34" s="31"/>
      <c r="D34" s="31"/>
      <c r="E34" s="31"/>
      <c r="F34"/>
      <c r="G34"/>
      <c r="H34"/>
      <c r="I34"/>
      <c r="J34"/>
      <c r="K34"/>
      <c r="L34"/>
      <c r="M34"/>
      <c r="N34"/>
      <c r="O34"/>
      <c r="P34"/>
      <c r="Q34"/>
      <c r="R34"/>
      <c r="S34" s="31"/>
      <c r="T34" s="31"/>
      <c r="U34" s="161"/>
      <c r="X34"/>
      <c r="Y34"/>
      <c r="Z34"/>
      <c r="AA34"/>
      <c r="AB34"/>
      <c r="AC34"/>
      <c r="AD34"/>
      <c r="AE34"/>
    </row>
    <row r="35" spans="2:31" ht="12.75" customHeight="1" x14ac:dyDescent="0.2">
      <c r="B35" s="161"/>
      <c r="C35" s="31"/>
      <c r="D35" s="31"/>
      <c r="E35" s="31"/>
      <c r="F35"/>
      <c r="G35"/>
      <c r="H35"/>
      <c r="I35"/>
      <c r="J35"/>
      <c r="K35"/>
      <c r="L35"/>
      <c r="M35"/>
      <c r="N35"/>
      <c r="O35"/>
      <c r="P35"/>
      <c r="Q35"/>
      <c r="R35"/>
      <c r="S35" s="31"/>
      <c r="T35" s="31"/>
      <c r="U35" s="161"/>
      <c r="X35"/>
      <c r="Y35"/>
      <c r="Z35"/>
      <c r="AA35"/>
      <c r="AB35"/>
      <c r="AC35"/>
      <c r="AD35"/>
      <c r="AE35"/>
    </row>
    <row r="36" spans="2:31" ht="12.75" customHeight="1" x14ac:dyDescent="0.2">
      <c r="B36" s="161"/>
      <c r="C36" s="31"/>
      <c r="D36" s="31"/>
      <c r="E36" s="31"/>
      <c r="F36"/>
      <c r="G36"/>
      <c r="H36"/>
      <c r="I36"/>
      <c r="J36"/>
      <c r="K36"/>
      <c r="L36"/>
      <c r="M36"/>
      <c r="N36"/>
      <c r="O36"/>
      <c r="P36"/>
      <c r="Q36"/>
      <c r="R36"/>
      <c r="S36" s="31"/>
      <c r="T36" s="31"/>
      <c r="U36" s="161"/>
      <c r="X36"/>
      <c r="Y36"/>
      <c r="Z36"/>
      <c r="AA36"/>
      <c r="AB36"/>
      <c r="AC36"/>
      <c r="AD36"/>
      <c r="AE36"/>
    </row>
    <row r="37" spans="2:31" ht="12.75" customHeight="1" x14ac:dyDescent="0.2">
      <c r="B37" s="161"/>
      <c r="C37" s="31"/>
      <c r="D37" s="31"/>
      <c r="E37" s="31"/>
      <c r="F37"/>
      <c r="G37"/>
      <c r="H37"/>
      <c r="I37"/>
      <c r="J37"/>
      <c r="K37"/>
      <c r="L37"/>
      <c r="M37"/>
      <c r="N37"/>
      <c r="O37"/>
      <c r="P37"/>
      <c r="Q37"/>
      <c r="R37"/>
      <c r="S37" s="31"/>
      <c r="T37" s="31"/>
      <c r="U37" s="161"/>
      <c r="X37"/>
      <c r="Y37"/>
      <c r="Z37"/>
      <c r="AA37"/>
      <c r="AB37"/>
      <c r="AC37"/>
      <c r="AD37"/>
      <c r="AE37"/>
    </row>
    <row r="38" spans="2:31" ht="12.75" customHeight="1" x14ac:dyDescent="0.2">
      <c r="B38" s="161"/>
      <c r="C38" s="31"/>
      <c r="D38" s="31"/>
      <c r="E38" s="31"/>
      <c r="F38"/>
      <c r="G38"/>
      <c r="H38"/>
      <c r="I38"/>
      <c r="J38"/>
      <c r="K38"/>
      <c r="L38"/>
      <c r="M38"/>
      <c r="N38"/>
      <c r="O38"/>
      <c r="P38"/>
      <c r="Q38"/>
      <c r="R38"/>
      <c r="S38" s="31"/>
      <c r="T38" s="31"/>
      <c r="U38" s="161"/>
      <c r="X38"/>
      <c r="Y38"/>
      <c r="Z38"/>
      <c r="AA38"/>
      <c r="AB38"/>
      <c r="AC38"/>
      <c r="AD38"/>
      <c r="AE38"/>
    </row>
    <row r="39" spans="2:31" x14ac:dyDescent="0.2">
      <c r="B39" s="161"/>
      <c r="C39" s="31"/>
      <c r="D39" s="31"/>
      <c r="E39" s="31"/>
      <c r="F39"/>
      <c r="G39"/>
      <c r="H39"/>
      <c r="I39"/>
      <c r="J39"/>
      <c r="K39"/>
      <c r="L39"/>
      <c r="M39"/>
      <c r="N39"/>
      <c r="O39"/>
      <c r="P39"/>
      <c r="Q39"/>
      <c r="R39"/>
      <c r="S39" s="31"/>
      <c r="T39" s="31"/>
      <c r="U39" s="161"/>
      <c r="X39"/>
      <c r="Y39"/>
      <c r="Z39"/>
      <c r="AA39"/>
      <c r="AB39"/>
      <c r="AC39"/>
      <c r="AD39"/>
      <c r="AE39"/>
    </row>
    <row r="40" spans="2:3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  <c r="X40"/>
      <c r="Y40"/>
    </row>
    <row r="41" spans="2:3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  <c r="X41"/>
      <c r="Y41"/>
    </row>
    <row r="42" spans="2:31" ht="12.75" customHeight="1" x14ac:dyDescent="0.2">
      <c r="B42" s="16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61"/>
      <c r="X42"/>
      <c r="Y42"/>
    </row>
    <row r="43" spans="2:31" ht="12.75" customHeight="1" x14ac:dyDescent="0.2">
      <c r="B43" s="16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  <c r="X43"/>
      <c r="Y43"/>
    </row>
    <row r="44" spans="2:31" ht="12.7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  <c r="X44"/>
      <c r="Y44"/>
    </row>
    <row r="45" spans="2:31" x14ac:dyDescent="0.2">
      <c r="B45" s="16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161"/>
      <c r="X45"/>
      <c r="Y45"/>
    </row>
    <row r="46" spans="2:31" x14ac:dyDescent="0.2"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X46"/>
      <c r="Y46"/>
    </row>
    <row r="47" spans="2:31" ht="19.5" customHeight="1" x14ac:dyDescent="0.2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X47"/>
      <c r="Y47"/>
    </row>
    <row r="48" spans="2:31" x14ac:dyDescent="0.2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X48"/>
      <c r="Y48"/>
    </row>
    <row r="49" spans="9:25" x14ac:dyDescent="0.2">
      <c r="X49"/>
      <c r="Y49"/>
    </row>
    <row r="50" spans="9:25" x14ac:dyDescent="0.2">
      <c r="X50"/>
      <c r="Y50"/>
    </row>
    <row r="51" spans="9:25" x14ac:dyDescent="0.2">
      <c r="X51"/>
      <c r="Y51"/>
    </row>
    <row r="52" spans="9:25" x14ac:dyDescent="0.2">
      <c r="I52" s="15"/>
      <c r="J52" s="15"/>
      <c r="K52" s="15"/>
      <c r="L52" s="15"/>
      <c r="M52" s="15"/>
      <c r="N52" s="15"/>
      <c r="O52" s="15"/>
      <c r="X52"/>
      <c r="Y52"/>
    </row>
    <row r="53" spans="9:25" x14ac:dyDescent="0.2">
      <c r="I53" s="15"/>
      <c r="J53" s="15"/>
      <c r="K53" s="15"/>
      <c r="L53" s="15"/>
      <c r="M53" s="15"/>
      <c r="N53" s="15"/>
      <c r="O53" s="15"/>
      <c r="X53"/>
      <c r="Y53"/>
    </row>
    <row r="54" spans="9:25" x14ac:dyDescent="0.2">
      <c r="I54" s="15"/>
      <c r="J54" s="15"/>
      <c r="K54" s="15"/>
      <c r="L54" s="15"/>
      <c r="M54" s="15"/>
      <c r="N54" s="15"/>
      <c r="O54" s="15"/>
      <c r="X54"/>
      <c r="Y54"/>
    </row>
    <row r="55" spans="9:25" x14ac:dyDescent="0.2">
      <c r="I55" s="15"/>
      <c r="J55" s="15"/>
      <c r="K55" s="15"/>
      <c r="L55" s="15"/>
      <c r="M55" s="15"/>
      <c r="N55" s="15"/>
      <c r="O55" s="15"/>
      <c r="X55"/>
      <c r="Y55"/>
    </row>
    <row r="56" spans="9:25" x14ac:dyDescent="0.2">
      <c r="I56" s="15"/>
      <c r="J56" s="15"/>
      <c r="K56" s="15"/>
      <c r="L56" s="15"/>
      <c r="M56" s="15"/>
      <c r="N56" s="15"/>
      <c r="O56" s="15"/>
      <c r="X56"/>
      <c r="Y56"/>
    </row>
    <row r="57" spans="9:25" x14ac:dyDescent="0.2">
      <c r="I57" s="15"/>
      <c r="J57" s="15"/>
      <c r="K57" s="15"/>
      <c r="L57" s="15"/>
      <c r="M57" s="15"/>
      <c r="N57" s="15"/>
      <c r="O57" s="15"/>
      <c r="X57"/>
      <c r="Y57"/>
    </row>
    <row r="58" spans="9:25" x14ac:dyDescent="0.2">
      <c r="I58" s="15"/>
      <c r="J58" s="15"/>
      <c r="K58" s="15"/>
      <c r="L58" s="15"/>
      <c r="M58" s="15"/>
      <c r="N58" s="15"/>
      <c r="O58" s="15"/>
      <c r="X58"/>
      <c r="Y58"/>
    </row>
    <row r="59" spans="9:25" x14ac:dyDescent="0.2">
      <c r="I59" s="15"/>
      <c r="J59" s="15"/>
      <c r="K59" s="15"/>
      <c r="L59" s="15"/>
      <c r="M59" s="15"/>
      <c r="N59" s="15"/>
      <c r="O59" s="15"/>
    </row>
    <row r="60" spans="9:25" x14ac:dyDescent="0.2">
      <c r="I60" s="15"/>
      <c r="J60" s="15"/>
      <c r="K60" s="15"/>
      <c r="L60" s="15"/>
      <c r="M60" s="15"/>
      <c r="N60" s="15"/>
      <c r="O60" s="15"/>
    </row>
    <row r="61" spans="9:25" x14ac:dyDescent="0.2">
      <c r="I61" s="15"/>
      <c r="J61" s="15"/>
      <c r="K61" s="15"/>
      <c r="L61" s="15"/>
      <c r="M61" s="15"/>
      <c r="N61" s="15"/>
      <c r="O61" s="15"/>
    </row>
    <row r="62" spans="9:25" x14ac:dyDescent="0.2">
      <c r="I62" s="15"/>
      <c r="J62" s="15"/>
      <c r="K62" s="15"/>
      <c r="L62" s="15"/>
      <c r="M62" s="15"/>
      <c r="N62" s="15"/>
      <c r="O62" s="15"/>
    </row>
    <row r="63" spans="9:25" x14ac:dyDescent="0.2">
      <c r="I63" s="15"/>
      <c r="J63" s="15"/>
      <c r="K63" s="15"/>
      <c r="L63" s="15"/>
      <c r="M63" s="15"/>
      <c r="N63" s="15"/>
      <c r="O63" s="15"/>
    </row>
    <row r="64" spans="9:25" x14ac:dyDescent="0.2">
      <c r="I64" s="15"/>
      <c r="J64" s="15"/>
      <c r="K64" s="15"/>
      <c r="L64" s="15"/>
      <c r="M64" s="15"/>
      <c r="N64" s="15"/>
      <c r="O64" s="15"/>
    </row>
    <row r="65" spans="9:15" x14ac:dyDescent="0.2">
      <c r="I65" s="15"/>
      <c r="J65" s="15"/>
      <c r="K65" s="15"/>
      <c r="L65" s="15"/>
      <c r="M65" s="15"/>
      <c r="N65" s="15"/>
      <c r="O65" s="15"/>
    </row>
    <row r="66" spans="9:15" x14ac:dyDescent="0.2">
      <c r="I66" s="15"/>
      <c r="J66" s="15"/>
      <c r="K66" s="15"/>
      <c r="L66" s="15"/>
      <c r="M66" s="15"/>
      <c r="N66" s="15"/>
      <c r="O66" s="15"/>
    </row>
    <row r="67" spans="9:15" x14ac:dyDescent="0.2">
      <c r="I67" s="15"/>
      <c r="J67" s="15"/>
      <c r="K67" s="15"/>
      <c r="L67" s="15"/>
      <c r="M67" s="15"/>
      <c r="N67" s="15"/>
      <c r="O67" s="15"/>
    </row>
  </sheetData>
  <mergeCells count="1">
    <mergeCell ref="C6:T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Y45"/>
  <sheetViews>
    <sheetView zoomScale="50" zoomScaleNormal="50" workbookViewId="0">
      <selection activeCell="P63" sqref="P63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13" width="11.42578125" style="4" customWidth="1"/>
    <col min="14" max="14" width="23.42578125" style="4" bestFit="1" customWidth="1"/>
    <col min="15" max="15" width="19.28515625" style="4" bestFit="1" customWidth="1"/>
    <col min="16" max="16" width="27" style="4" bestFit="1" customWidth="1"/>
    <col min="17" max="17" width="21.5703125" style="4" bestFit="1" customWidth="1"/>
    <col min="18" max="18" width="20" style="4" bestFit="1" customWidth="1"/>
    <col min="19" max="24" width="11.42578125" style="4" customWidth="1"/>
    <col min="25" max="25" width="2.42578125" style="4" customWidth="1"/>
    <col min="26" max="26" width="14" style="4" bestFit="1" customWidth="1"/>
    <col min="27" max="16384" width="11.42578125" style="4"/>
  </cols>
  <sheetData>
    <row r="2" spans="2:25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1"/>
      <c r="W2" s="161"/>
      <c r="X2" s="161"/>
      <c r="Y2" s="161"/>
    </row>
    <row r="3" spans="2:25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1"/>
      <c r="X3" s="31"/>
      <c r="Y3" s="161"/>
    </row>
    <row r="4" spans="2:25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31"/>
      <c r="Y4" s="161"/>
    </row>
    <row r="5" spans="2:25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1"/>
      <c r="X5" s="31"/>
      <c r="Y5" s="161"/>
    </row>
    <row r="6" spans="2:25" ht="13.5" customHeight="1" x14ac:dyDescent="0.2">
      <c r="B6" s="161"/>
      <c r="C6" s="504" t="str">
        <f>+"Inscritos totales por estrato
"&amp;TD!D1&amp;" semestre de "&amp;TD!C1</f>
        <v>Inscritos totales por estrato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161"/>
    </row>
    <row r="7" spans="2:25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161"/>
    </row>
    <row r="8" spans="2:25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161"/>
    </row>
    <row r="9" spans="2:25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161"/>
    </row>
    <row r="10" spans="2:25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161"/>
    </row>
    <row r="11" spans="2:25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00"/>
      <c r="N11" s="300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161"/>
    </row>
    <row r="12" spans="2:25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01"/>
      <c r="N12" s="301"/>
      <c r="O12" s="34"/>
      <c r="P12" s="34"/>
      <c r="Q12" s="34"/>
      <c r="R12" s="34"/>
      <c r="S12" s="34"/>
      <c r="T12" s="34"/>
      <c r="U12" s="34"/>
      <c r="V12" s="34"/>
      <c r="W12" s="31"/>
      <c r="X12" s="31"/>
      <c r="Y12" s="161"/>
    </row>
    <row r="13" spans="2:25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298"/>
      <c r="X13" s="31"/>
      <c r="Y13" s="161"/>
    </row>
    <row r="14" spans="2:25" ht="13.5" customHeight="1" x14ac:dyDescent="0.2">
      <c r="B14" s="161"/>
      <c r="C14" s="31"/>
      <c r="D14" s="31"/>
      <c r="E14" s="137"/>
      <c r="F14" s="137"/>
      <c r="G14" s="137"/>
      <c r="H14" s="137"/>
      <c r="I14" s="137"/>
      <c r="J14" s="137"/>
      <c r="K14" s="137"/>
      <c r="L14" s="137"/>
      <c r="M14" s="301"/>
      <c r="N14" s="297"/>
      <c r="O14" s="297"/>
      <c r="P14"/>
      <c r="Q14"/>
      <c r="R14" s="297"/>
      <c r="S14" s="297"/>
      <c r="T14" s="297"/>
      <c r="U14" s="297"/>
      <c r="V14" s="297"/>
      <c r="W14" s="298"/>
      <c r="X14" s="31"/>
      <c r="Y14" s="161"/>
    </row>
    <row r="15" spans="2:25" ht="13.5" customHeight="1" x14ac:dyDescent="0.2">
      <c r="B15" s="161"/>
      <c r="C15" s="31"/>
      <c r="D15" s="31"/>
      <c r="E15" s="297"/>
      <c r="F15" s="297"/>
      <c r="G15" s="297"/>
      <c r="H15" s="297"/>
      <c r="I15" s="297"/>
      <c r="J15" s="297"/>
      <c r="K15" s="298"/>
      <c r="L15" s="31"/>
      <c r="M15" s="298"/>
      <c r="N15" s="297"/>
      <c r="O15" s="297"/>
      <c r="P15" s="297"/>
      <c r="Q15" s="297"/>
      <c r="R15" s="297"/>
      <c r="S15" s="297"/>
      <c r="T15" s="297"/>
      <c r="U15" s="297"/>
      <c r="V15" s="297"/>
      <c r="W15" s="298"/>
      <c r="X15" s="31"/>
      <c r="Y15" s="161"/>
    </row>
    <row r="16" spans="2:25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298"/>
      <c r="N16" s="297"/>
      <c r="O16" s="297"/>
      <c r="P16" s="297"/>
      <c r="Q16" s="297"/>
      <c r="R16" s="297"/>
      <c r="S16" s="297"/>
      <c r="T16" s="297"/>
      <c r="U16" s="297"/>
      <c r="V16" s="297"/>
      <c r="W16" s="298"/>
      <c r="X16" s="31"/>
      <c r="Y16" s="161"/>
    </row>
    <row r="17" spans="2:25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298"/>
      <c r="N17" s="297"/>
      <c r="O17" s="297"/>
      <c r="P17" s="297"/>
      <c r="Q17" s="297"/>
      <c r="R17" s="297"/>
      <c r="S17" s="297"/>
      <c r="T17" s="297"/>
      <c r="U17" s="297"/>
      <c r="V17" s="297"/>
      <c r="W17" s="298"/>
      <c r="X17" s="31"/>
      <c r="Y17" s="161"/>
    </row>
    <row r="18" spans="2:25" ht="13.5" customHeight="1" x14ac:dyDescent="0.2">
      <c r="B18" s="161"/>
      <c r="C18" s="31"/>
      <c r="D18" s="31"/>
      <c r="E18" s="63"/>
      <c r="F18" s="63"/>
      <c r="G18" s="63"/>
      <c r="H18" s="63"/>
      <c r="I18" s="63"/>
      <c r="J18" s="63"/>
      <c r="K18" s="31"/>
      <c r="L18" s="31"/>
      <c r="M18" s="298"/>
      <c r="N18" s="297"/>
      <c r="O18" s="297"/>
      <c r="P18" s="297"/>
      <c r="Q18" s="297"/>
      <c r="R18" s="297"/>
      <c r="S18" s="297"/>
      <c r="T18" s="297"/>
      <c r="U18" s="297"/>
      <c r="V18" s="297"/>
      <c r="W18" s="298"/>
      <c r="X18" s="31"/>
      <c r="Y18" s="161"/>
    </row>
    <row r="19" spans="2:25" ht="13.5" customHeight="1" x14ac:dyDescent="0.2">
      <c r="B19" s="161"/>
      <c r="C19" s="31"/>
      <c r="D19" s="31"/>
      <c r="E19" s="227"/>
      <c r="F19" s="227"/>
      <c r="G19" s="227"/>
      <c r="H19" s="227"/>
      <c r="I19" s="227"/>
      <c r="J19" s="227"/>
      <c r="K19" s="31"/>
      <c r="L19" s="31"/>
      <c r="M19" s="298"/>
      <c r="N19" s="297"/>
      <c r="O19" s="297"/>
      <c r="P19"/>
      <c r="Q19"/>
      <c r="R19" s="297"/>
      <c r="S19" s="297"/>
      <c r="T19" s="297"/>
      <c r="U19" s="297"/>
      <c r="V19" s="297"/>
      <c r="W19" s="298"/>
      <c r="X19" s="31"/>
      <c r="Y19" s="161"/>
    </row>
    <row r="20" spans="2:25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298"/>
      <c r="N20" s="297"/>
      <c r="O20" s="297"/>
      <c r="P20"/>
      <c r="Q20"/>
      <c r="R20" s="302"/>
      <c r="S20" s="297"/>
      <c r="T20" s="297"/>
      <c r="U20" s="297"/>
      <c r="V20" s="297"/>
      <c r="W20" s="298"/>
      <c r="X20" s="31"/>
      <c r="Y20" s="161"/>
    </row>
    <row r="21" spans="2:25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298"/>
      <c r="N21" s="297"/>
      <c r="O21" s="297"/>
      <c r="P21"/>
      <c r="Q21"/>
      <c r="R21" s="302"/>
      <c r="S21" s="297"/>
      <c r="T21" s="297"/>
      <c r="U21" s="297"/>
      <c r="V21" s="297"/>
      <c r="W21" s="298"/>
      <c r="X21" s="31"/>
      <c r="Y21" s="161"/>
    </row>
    <row r="22" spans="2:25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298"/>
      <c r="N22" s="297"/>
      <c r="O22" s="297"/>
      <c r="P22"/>
      <c r="Q22"/>
      <c r="R22" s="302"/>
      <c r="S22" s="298"/>
      <c r="T22" s="298"/>
      <c r="U22" s="298"/>
      <c r="V22" s="298"/>
      <c r="W22" s="298"/>
      <c r="X22" s="31"/>
      <c r="Y22" s="161"/>
    </row>
    <row r="23" spans="2:25" ht="33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299"/>
      <c r="N23" s="297"/>
      <c r="O23" s="297"/>
      <c r="P23"/>
      <c r="Q23"/>
      <c r="R23" s="302"/>
      <c r="S23" s="299"/>
      <c r="T23" s="299"/>
      <c r="U23" s="299"/>
      <c r="V23" s="299"/>
      <c r="W23" s="299"/>
      <c r="X23" s="61"/>
      <c r="Y23" s="161"/>
    </row>
    <row r="24" spans="2:25" ht="33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299"/>
      <c r="N24" s="297"/>
      <c r="O24" s="297"/>
      <c r="P24"/>
      <c r="Q24"/>
      <c r="R24" s="302"/>
      <c r="S24" s="299"/>
      <c r="T24" s="299"/>
      <c r="U24" s="299"/>
      <c r="V24" s="299"/>
      <c r="W24" s="299"/>
      <c r="X24" s="61"/>
      <c r="Y24" s="161"/>
    </row>
    <row r="25" spans="2:25" ht="33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299"/>
      <c r="N25" s="297"/>
      <c r="O25" s="297"/>
      <c r="P25"/>
      <c r="Q25"/>
      <c r="R25" s="302"/>
      <c r="S25" s="299"/>
      <c r="T25" s="299"/>
      <c r="U25" s="299"/>
      <c r="V25" s="299"/>
      <c r="W25" s="299"/>
      <c r="X25" s="61"/>
      <c r="Y25" s="161"/>
    </row>
    <row r="26" spans="2:25" ht="33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299"/>
      <c r="N26" s="297"/>
      <c r="O26" s="297"/>
      <c r="P26"/>
      <c r="Q26"/>
      <c r="R26" s="302"/>
      <c r="S26" s="299"/>
      <c r="T26" s="299"/>
      <c r="U26" s="299"/>
      <c r="V26" s="299"/>
      <c r="W26" s="299"/>
      <c r="X26" s="61"/>
      <c r="Y26" s="161"/>
    </row>
    <row r="27" spans="2:25" ht="33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299"/>
      <c r="N27" s="297"/>
      <c r="O27" s="297"/>
      <c r="P27"/>
      <c r="Q27"/>
      <c r="R27" s="297"/>
      <c r="S27" s="299"/>
      <c r="T27" s="299"/>
      <c r="U27" s="299"/>
      <c r="V27" s="299"/>
      <c r="W27" s="299"/>
      <c r="X27" s="61"/>
      <c r="Y27" s="161"/>
    </row>
    <row r="28" spans="2:25" ht="33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299"/>
      <c r="N28" s="299"/>
      <c r="O28" s="299"/>
      <c r="P28" s="297"/>
      <c r="Q28" s="297"/>
      <c r="R28" s="299"/>
      <c r="S28" s="299"/>
      <c r="T28" s="299"/>
      <c r="U28" s="299"/>
      <c r="V28" s="299"/>
      <c r="W28" s="299"/>
      <c r="X28" s="61"/>
      <c r="Y28" s="161"/>
    </row>
    <row r="29" spans="2:25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98"/>
      <c r="O29" s="298"/>
      <c r="P29" s="297"/>
      <c r="Q29" s="297"/>
      <c r="R29" s="298"/>
      <c r="S29" s="298"/>
      <c r="T29" s="298"/>
      <c r="U29" s="298"/>
      <c r="V29" s="298"/>
      <c r="W29" s="298"/>
      <c r="X29" s="31"/>
      <c r="Y29" s="161"/>
    </row>
    <row r="30" spans="2:25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298"/>
      <c r="O30" s="298"/>
      <c r="P30" s="297"/>
      <c r="Q30" s="297"/>
      <c r="R30" s="298"/>
      <c r="S30" s="298"/>
      <c r="T30" s="298"/>
      <c r="U30" s="298"/>
      <c r="V30" s="298"/>
      <c r="W30" s="298"/>
      <c r="X30" s="31"/>
      <c r="Y30" s="161"/>
    </row>
    <row r="31" spans="2:25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98"/>
      <c r="O31" s="298"/>
      <c r="P31" s="297"/>
      <c r="Q31" s="297"/>
      <c r="R31" s="298"/>
      <c r="S31" s="298"/>
      <c r="T31" s="298"/>
      <c r="U31" s="298"/>
      <c r="V31" s="298"/>
      <c r="W31" s="298"/>
      <c r="X31" s="31"/>
      <c r="Y31" s="161"/>
    </row>
    <row r="32" spans="2:25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298"/>
      <c r="O32" s="298"/>
      <c r="P32" s="297"/>
      <c r="Q32" s="297"/>
      <c r="R32" s="298"/>
      <c r="S32" s="298"/>
      <c r="T32" s="298"/>
      <c r="U32" s="298"/>
      <c r="V32" s="298"/>
      <c r="W32" s="298"/>
      <c r="X32" s="31"/>
      <c r="Y32" s="161"/>
    </row>
    <row r="33" spans="2:25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98"/>
      <c r="O33" s="298"/>
      <c r="P33" s="297"/>
      <c r="Q33" s="297"/>
      <c r="R33" s="298"/>
      <c r="S33" s="298"/>
      <c r="T33" s="298"/>
      <c r="U33" s="298"/>
      <c r="V33" s="298"/>
      <c r="W33" s="298"/>
      <c r="X33" s="31"/>
      <c r="Y33" s="161"/>
    </row>
    <row r="34" spans="2:25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298"/>
      <c r="O34" s="298"/>
      <c r="P34" s="297"/>
      <c r="Q34" s="297"/>
      <c r="R34" s="298"/>
      <c r="S34" s="298"/>
      <c r="T34" s="298"/>
      <c r="U34" s="298"/>
      <c r="V34" s="298"/>
      <c r="W34" s="298"/>
      <c r="X34" s="31"/>
      <c r="Y34" s="161"/>
    </row>
    <row r="35" spans="2:25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1"/>
      <c r="Y35" s="161"/>
    </row>
    <row r="36" spans="2:25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31"/>
      <c r="Y36" s="161"/>
    </row>
    <row r="37" spans="2:25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31"/>
      <c r="Y37" s="161"/>
    </row>
    <row r="38" spans="2:25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31"/>
      <c r="Y38" s="161"/>
    </row>
    <row r="39" spans="2:25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31"/>
      <c r="Y39" s="161"/>
    </row>
    <row r="40" spans="2:25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03"/>
      <c r="O40" s="303"/>
      <c r="P40" s="303"/>
      <c r="Q40" s="303"/>
      <c r="R40" s="303"/>
      <c r="S40" s="303"/>
      <c r="T40" s="303"/>
      <c r="U40" s="303"/>
      <c r="V40" s="303"/>
      <c r="W40" s="298"/>
      <c r="X40" s="31"/>
      <c r="Y40" s="161"/>
    </row>
    <row r="41" spans="2:25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03"/>
      <c r="O41" s="303"/>
      <c r="P41" s="303"/>
      <c r="Q41" s="303"/>
      <c r="R41" s="303"/>
      <c r="S41" s="303"/>
      <c r="T41" s="303"/>
      <c r="U41" s="303"/>
      <c r="V41" s="303"/>
      <c r="W41" s="298"/>
      <c r="X41" s="31"/>
      <c r="Y41" s="161"/>
    </row>
    <row r="42" spans="2:25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161"/>
    </row>
    <row r="43" spans="2:25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161"/>
    </row>
    <row r="44" spans="2:25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161"/>
    </row>
    <row r="45" spans="2:25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1"/>
      <c r="W45" s="161"/>
      <c r="X45" s="161"/>
      <c r="Y45" s="161"/>
    </row>
  </sheetData>
  <mergeCells count="2">
    <mergeCell ref="C6:X9"/>
    <mergeCell ref="C42:X42"/>
  </mergeCells>
  <phoneticPr fontId="10" type="noConversion"/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P108"/>
  <sheetViews>
    <sheetView topLeftCell="A56" zoomScale="70" zoomScaleNormal="70" workbookViewId="0">
      <selection activeCell="S74" sqref="S74"/>
    </sheetView>
  </sheetViews>
  <sheetFormatPr baseColWidth="10" defaultColWidth="11.42578125" defaultRowHeight="12.75" x14ac:dyDescent="0.2"/>
  <cols>
    <col min="1" max="1" width="22.28515625" style="10" customWidth="1"/>
    <col min="2" max="2" width="2.42578125" style="10" customWidth="1"/>
    <col min="3" max="4" width="11.42578125" style="10"/>
    <col min="5" max="5" width="49.5703125" style="10" customWidth="1"/>
    <col min="6" max="8" width="12.28515625" style="10" customWidth="1"/>
    <col min="9" max="11" width="11.42578125" style="10"/>
    <col min="12" max="12" width="13.28515625" style="10" bestFit="1" customWidth="1"/>
    <col min="13" max="14" width="2.42578125" style="10" customWidth="1"/>
    <col min="15" max="15" width="11.42578125" style="10"/>
    <col min="16" max="16" width="2.42578125" style="10" customWidth="1"/>
    <col min="17" max="16384" width="11.42578125" style="10"/>
  </cols>
  <sheetData>
    <row r="2" spans="2:16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9"/>
      <c r="N2" s="149"/>
      <c r="O2" s="149"/>
      <c r="P2" s="149"/>
    </row>
    <row r="3" spans="2:16" ht="14.25" customHeight="1" x14ac:dyDescent="0.25">
      <c r="B3" s="148"/>
      <c r="C3" s="43"/>
      <c r="D3" s="43"/>
      <c r="E3" s="57"/>
      <c r="F3" s="53"/>
      <c r="G3" s="53"/>
      <c r="H3" s="53"/>
      <c r="I3" s="53"/>
      <c r="J3" s="53"/>
      <c r="K3" s="53"/>
      <c r="L3" s="53"/>
      <c r="M3" s="44"/>
      <c r="N3" s="44"/>
      <c r="O3" s="44"/>
      <c r="P3" s="149"/>
    </row>
    <row r="4" spans="2:16" ht="14.25" customHeight="1" x14ac:dyDescent="0.2">
      <c r="B4" s="148"/>
      <c r="C4" s="516" t="str">
        <f>+"Inscritos totales por estrato
"&amp;TD!D1&amp;" semestre de "&amp;TD!C1</f>
        <v>Inscritos totales por estrato
I semestre de 2026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149"/>
    </row>
    <row r="5" spans="2:16" ht="14.25" customHeight="1" x14ac:dyDescent="0.2">
      <c r="B5" s="148"/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149"/>
    </row>
    <row r="6" spans="2:16" ht="31.5" customHeight="1" x14ac:dyDescent="0.2">
      <c r="B6" s="148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149"/>
    </row>
    <row r="7" spans="2:16" ht="14.25" customHeight="1" x14ac:dyDescent="0.2">
      <c r="B7" s="148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149"/>
    </row>
    <row r="8" spans="2:16" ht="15.75" customHeight="1" x14ac:dyDescent="0.2">
      <c r="B8" s="148"/>
      <c r="C8" s="56"/>
      <c r="D8" s="56"/>
      <c r="E8" s="509" t="s">
        <v>153</v>
      </c>
      <c r="F8" s="514" t="s">
        <v>157</v>
      </c>
      <c r="G8" s="514" t="s">
        <v>158</v>
      </c>
      <c r="H8" s="514" t="s">
        <v>159</v>
      </c>
      <c r="I8" s="514" t="s">
        <v>160</v>
      </c>
      <c r="J8" s="514" t="s">
        <v>161</v>
      </c>
      <c r="K8" s="514" t="s">
        <v>162</v>
      </c>
      <c r="L8" s="509" t="s">
        <v>135</v>
      </c>
      <c r="M8" s="56"/>
      <c r="N8" s="56"/>
      <c r="O8" s="56"/>
      <c r="P8" s="149"/>
    </row>
    <row r="9" spans="2:16" ht="15.75" customHeight="1" x14ac:dyDescent="0.2">
      <c r="B9" s="148"/>
      <c r="C9" s="56"/>
      <c r="D9" s="56"/>
      <c r="E9" s="510"/>
      <c r="F9" s="515"/>
      <c r="G9" s="515"/>
      <c r="H9" s="515"/>
      <c r="I9" s="515"/>
      <c r="J9" s="515"/>
      <c r="K9" s="515"/>
      <c r="L9" s="510"/>
      <c r="M9" s="56"/>
      <c r="N9" s="56"/>
      <c r="O9" s="56"/>
      <c r="P9" s="149"/>
    </row>
    <row r="10" spans="2:16" ht="13.5" customHeight="1" x14ac:dyDescent="0.2">
      <c r="B10" s="148"/>
      <c r="C10" s="56"/>
      <c r="D10" s="56"/>
      <c r="E10" s="183" t="s">
        <v>21</v>
      </c>
      <c r="F10" s="184">
        <v>83</v>
      </c>
      <c r="G10" s="184">
        <v>86</v>
      </c>
      <c r="H10" s="184">
        <v>102</v>
      </c>
      <c r="I10" s="184">
        <v>65</v>
      </c>
      <c r="J10" s="184">
        <v>27</v>
      </c>
      <c r="K10" s="184">
        <v>20</v>
      </c>
      <c r="L10" s="216">
        <v>383</v>
      </c>
      <c r="M10" s="56"/>
      <c r="N10" s="56"/>
      <c r="O10" s="56"/>
      <c r="P10" s="149"/>
    </row>
    <row r="11" spans="2:16" ht="14.25" x14ac:dyDescent="0.2">
      <c r="B11" s="148"/>
      <c r="C11" s="43"/>
      <c r="D11" s="43"/>
      <c r="E11" s="47" t="s">
        <v>20</v>
      </c>
      <c r="F11" s="48">
        <v>19</v>
      </c>
      <c r="G11" s="48">
        <v>23</v>
      </c>
      <c r="H11" s="48">
        <v>28</v>
      </c>
      <c r="I11" s="48">
        <v>17</v>
      </c>
      <c r="J11" s="48">
        <v>12</v>
      </c>
      <c r="K11" s="48">
        <v>14</v>
      </c>
      <c r="L11" s="217">
        <v>113</v>
      </c>
      <c r="M11" s="44"/>
      <c r="N11" s="44"/>
      <c r="O11" s="44"/>
      <c r="P11" s="149"/>
    </row>
    <row r="12" spans="2:16" ht="14.25" x14ac:dyDescent="0.2">
      <c r="B12" s="148"/>
      <c r="C12" s="43"/>
      <c r="D12" s="43"/>
      <c r="E12" s="50" t="s">
        <v>40</v>
      </c>
      <c r="F12" s="296">
        <v>16</v>
      </c>
      <c r="G12" s="296">
        <v>13</v>
      </c>
      <c r="H12" s="296">
        <v>6</v>
      </c>
      <c r="I12" s="296">
        <v>4</v>
      </c>
      <c r="J12" s="296">
        <v>2</v>
      </c>
      <c r="K12" s="296">
        <v>1</v>
      </c>
      <c r="L12" s="296">
        <v>42</v>
      </c>
      <c r="M12" s="44"/>
      <c r="N12" s="44"/>
      <c r="O12" s="44"/>
      <c r="P12" s="149"/>
    </row>
    <row r="13" spans="2:16" ht="14.25" customHeight="1" x14ac:dyDescent="0.2">
      <c r="B13" s="148"/>
      <c r="C13" s="43"/>
      <c r="D13" s="43"/>
      <c r="E13" s="47" t="s">
        <v>24</v>
      </c>
      <c r="F13" s="48">
        <v>48</v>
      </c>
      <c r="G13" s="48">
        <v>50</v>
      </c>
      <c r="H13" s="48">
        <v>68</v>
      </c>
      <c r="I13" s="48">
        <v>44</v>
      </c>
      <c r="J13" s="48">
        <v>13</v>
      </c>
      <c r="K13" s="48">
        <v>5</v>
      </c>
      <c r="L13" s="217">
        <v>228</v>
      </c>
      <c r="M13" s="44"/>
      <c r="N13" s="44"/>
      <c r="O13" s="44"/>
      <c r="P13" s="149"/>
    </row>
    <row r="14" spans="2:16" ht="15" x14ac:dyDescent="0.2">
      <c r="B14" s="148"/>
      <c r="C14" s="43"/>
      <c r="D14" s="43"/>
      <c r="E14" s="186" t="s">
        <v>149</v>
      </c>
      <c r="F14" s="184">
        <v>62</v>
      </c>
      <c r="G14" s="184">
        <v>106</v>
      </c>
      <c r="H14" s="184">
        <v>88</v>
      </c>
      <c r="I14" s="184">
        <v>50</v>
      </c>
      <c r="J14" s="184">
        <v>17</v>
      </c>
      <c r="K14" s="184">
        <v>9</v>
      </c>
      <c r="L14" s="219">
        <v>332</v>
      </c>
      <c r="M14" s="44"/>
      <c r="N14" s="44"/>
      <c r="O14" s="44"/>
      <c r="P14" s="149"/>
    </row>
    <row r="15" spans="2:16" ht="14.25" x14ac:dyDescent="0.2">
      <c r="B15" s="148"/>
      <c r="C15" s="43"/>
      <c r="D15" s="43"/>
      <c r="E15" s="47" t="s">
        <v>50</v>
      </c>
      <c r="F15" s="48">
        <v>6</v>
      </c>
      <c r="G15" s="48">
        <v>10</v>
      </c>
      <c r="H15" s="48">
        <v>4</v>
      </c>
      <c r="I15" s="48">
        <v>2</v>
      </c>
      <c r="J15" s="48">
        <v>1</v>
      </c>
      <c r="K15" s="48">
        <v>0</v>
      </c>
      <c r="L15" s="217">
        <v>23</v>
      </c>
      <c r="M15" s="54"/>
      <c r="N15" s="54"/>
      <c r="O15" s="54"/>
      <c r="P15" s="149"/>
    </row>
    <row r="16" spans="2:16" ht="14.25" x14ac:dyDescent="0.2">
      <c r="B16" s="148"/>
      <c r="C16" s="43"/>
      <c r="D16" s="43"/>
      <c r="E16" s="50" t="s">
        <v>4</v>
      </c>
      <c r="F16" s="296">
        <v>47</v>
      </c>
      <c r="G16" s="296">
        <v>69</v>
      </c>
      <c r="H16" s="296">
        <v>64</v>
      </c>
      <c r="I16" s="296">
        <v>36</v>
      </c>
      <c r="J16" s="296">
        <v>15</v>
      </c>
      <c r="K16" s="296">
        <v>8</v>
      </c>
      <c r="L16" s="296">
        <v>239</v>
      </c>
      <c r="M16" s="54"/>
      <c r="N16" s="54"/>
      <c r="O16" s="54"/>
      <c r="P16" s="149"/>
    </row>
    <row r="17" spans="2:16" ht="14.25" x14ac:dyDescent="0.2">
      <c r="B17" s="148"/>
      <c r="C17" s="43"/>
      <c r="D17" s="43"/>
      <c r="E17" s="47" t="s">
        <v>30</v>
      </c>
      <c r="F17" s="48">
        <v>9</v>
      </c>
      <c r="G17" s="48">
        <v>27</v>
      </c>
      <c r="H17" s="48">
        <v>20</v>
      </c>
      <c r="I17" s="48">
        <v>12</v>
      </c>
      <c r="J17" s="48">
        <v>1</v>
      </c>
      <c r="K17" s="48">
        <v>1</v>
      </c>
      <c r="L17" s="217">
        <v>70</v>
      </c>
      <c r="M17" s="54"/>
      <c r="N17" s="54"/>
      <c r="O17" s="54"/>
      <c r="P17" s="149"/>
    </row>
    <row r="18" spans="2:16" ht="15" x14ac:dyDescent="0.2">
      <c r="B18" s="148"/>
      <c r="C18" s="43"/>
      <c r="D18" s="43"/>
      <c r="E18" s="186" t="s">
        <v>150</v>
      </c>
      <c r="F18" s="184">
        <v>160</v>
      </c>
      <c r="G18" s="184">
        <v>200</v>
      </c>
      <c r="H18" s="184">
        <v>132</v>
      </c>
      <c r="I18" s="184">
        <v>71</v>
      </c>
      <c r="J18" s="184">
        <v>32</v>
      </c>
      <c r="K18" s="184">
        <v>21</v>
      </c>
      <c r="L18" s="219">
        <v>616</v>
      </c>
      <c r="M18" s="54"/>
      <c r="N18" s="54"/>
      <c r="O18" s="54"/>
      <c r="P18" s="149"/>
    </row>
    <row r="19" spans="2:16" ht="14.25" x14ac:dyDescent="0.2">
      <c r="B19" s="148"/>
      <c r="C19" s="43"/>
      <c r="D19" s="43"/>
      <c r="E19" s="47" t="s">
        <v>29</v>
      </c>
      <c r="F19" s="48">
        <v>16</v>
      </c>
      <c r="G19" s="48">
        <v>30</v>
      </c>
      <c r="H19" s="48">
        <v>4</v>
      </c>
      <c r="I19" s="48">
        <v>5</v>
      </c>
      <c r="J19" s="48">
        <v>0</v>
      </c>
      <c r="K19" s="48">
        <v>0</v>
      </c>
      <c r="L19" s="217">
        <v>55</v>
      </c>
      <c r="M19" s="54"/>
      <c r="N19" s="54"/>
      <c r="O19" s="54"/>
      <c r="P19" s="149"/>
    </row>
    <row r="20" spans="2:16" ht="14.25" x14ac:dyDescent="0.2">
      <c r="B20" s="148"/>
      <c r="C20" s="43"/>
      <c r="D20" s="43"/>
      <c r="E20" s="50" t="s">
        <v>22</v>
      </c>
      <c r="F20" s="48">
        <v>132</v>
      </c>
      <c r="G20" s="48">
        <v>156</v>
      </c>
      <c r="H20" s="48">
        <v>112</v>
      </c>
      <c r="I20" s="48">
        <v>57</v>
      </c>
      <c r="J20" s="48">
        <v>28</v>
      </c>
      <c r="K20" s="48">
        <v>17</v>
      </c>
      <c r="L20" s="218">
        <v>502</v>
      </c>
      <c r="M20" s="54"/>
      <c r="N20" s="54"/>
      <c r="O20" s="54"/>
      <c r="P20" s="149"/>
    </row>
    <row r="21" spans="2:16" ht="14.25" x14ac:dyDescent="0.2">
      <c r="B21" s="148"/>
      <c r="C21" s="43"/>
      <c r="D21" s="43"/>
      <c r="E21" s="47" t="s">
        <v>11</v>
      </c>
      <c r="F21" s="48">
        <v>12</v>
      </c>
      <c r="G21" s="48">
        <v>14</v>
      </c>
      <c r="H21" s="48">
        <v>16</v>
      </c>
      <c r="I21" s="48">
        <v>9</v>
      </c>
      <c r="J21" s="48">
        <v>4</v>
      </c>
      <c r="K21" s="48">
        <v>4</v>
      </c>
      <c r="L21" s="217">
        <v>59</v>
      </c>
      <c r="M21" s="54"/>
      <c r="N21" s="54"/>
      <c r="O21" s="54"/>
      <c r="P21" s="149"/>
    </row>
    <row r="22" spans="2:16" ht="15" x14ac:dyDescent="0.2">
      <c r="B22" s="148"/>
      <c r="C22" s="43"/>
      <c r="D22" s="43"/>
      <c r="E22" s="186" t="s">
        <v>151</v>
      </c>
      <c r="F22" s="184">
        <v>254</v>
      </c>
      <c r="G22" s="184">
        <v>306</v>
      </c>
      <c r="H22" s="184">
        <v>225</v>
      </c>
      <c r="I22" s="184">
        <v>102</v>
      </c>
      <c r="J22" s="184">
        <v>28</v>
      </c>
      <c r="K22" s="184">
        <v>11</v>
      </c>
      <c r="L22" s="216">
        <v>926</v>
      </c>
      <c r="M22" s="54"/>
      <c r="N22" s="54"/>
      <c r="O22" s="54"/>
      <c r="P22" s="149"/>
    </row>
    <row r="23" spans="2:16" ht="14.25" x14ac:dyDescent="0.2">
      <c r="B23" s="148"/>
      <c r="C23" s="43"/>
      <c r="D23" s="43"/>
      <c r="E23" s="47" t="s">
        <v>28</v>
      </c>
      <c r="F23" s="48">
        <v>30</v>
      </c>
      <c r="G23" s="48">
        <v>32</v>
      </c>
      <c r="H23" s="48">
        <v>28</v>
      </c>
      <c r="I23" s="48">
        <v>20</v>
      </c>
      <c r="J23" s="48">
        <v>6</v>
      </c>
      <c r="K23" s="48">
        <v>4</v>
      </c>
      <c r="L23" s="217">
        <v>120</v>
      </c>
      <c r="M23" s="54"/>
      <c r="N23" s="54"/>
      <c r="O23" s="54"/>
      <c r="P23" s="149"/>
    </row>
    <row r="24" spans="2:16" ht="14.25" x14ac:dyDescent="0.2">
      <c r="B24" s="148"/>
      <c r="C24" s="43"/>
      <c r="D24" s="43"/>
      <c r="E24" s="50" t="s">
        <v>77</v>
      </c>
      <c r="F24" s="296">
        <v>127</v>
      </c>
      <c r="G24" s="296">
        <v>147</v>
      </c>
      <c r="H24" s="296">
        <v>75</v>
      </c>
      <c r="I24" s="296">
        <v>34</v>
      </c>
      <c r="J24" s="296">
        <v>4</v>
      </c>
      <c r="K24" s="296">
        <v>1</v>
      </c>
      <c r="L24" s="296">
        <v>388</v>
      </c>
      <c r="M24" s="54"/>
      <c r="N24" s="54"/>
      <c r="O24" s="54"/>
      <c r="P24" s="149"/>
    </row>
    <row r="25" spans="2:16" ht="14.25" x14ac:dyDescent="0.2">
      <c r="B25" s="148"/>
      <c r="C25" s="43"/>
      <c r="D25" s="43"/>
      <c r="E25" s="47" t="s">
        <v>53</v>
      </c>
      <c r="F25" s="48">
        <v>13</v>
      </c>
      <c r="G25" s="48">
        <v>12</v>
      </c>
      <c r="H25" s="48">
        <v>12</v>
      </c>
      <c r="I25" s="48">
        <v>5</v>
      </c>
      <c r="J25" s="48">
        <v>3</v>
      </c>
      <c r="K25" s="48">
        <v>0</v>
      </c>
      <c r="L25" s="217">
        <v>45</v>
      </c>
      <c r="M25" s="54"/>
      <c r="N25" s="54"/>
      <c r="O25" s="54"/>
      <c r="P25" s="149"/>
    </row>
    <row r="26" spans="2:16" ht="14.25" x14ac:dyDescent="0.2">
      <c r="B26" s="148"/>
      <c r="C26" s="43"/>
      <c r="D26" s="43"/>
      <c r="E26" s="50" t="s">
        <v>27</v>
      </c>
      <c r="F26" s="296">
        <v>19</v>
      </c>
      <c r="G26" s="296">
        <v>32</v>
      </c>
      <c r="H26" s="296">
        <v>20</v>
      </c>
      <c r="I26" s="296">
        <v>7</v>
      </c>
      <c r="J26" s="296">
        <v>3</v>
      </c>
      <c r="K26" s="296">
        <v>0</v>
      </c>
      <c r="L26" s="296">
        <v>81</v>
      </c>
      <c r="M26" s="54"/>
      <c r="N26" s="54"/>
      <c r="O26" s="54"/>
      <c r="P26" s="149"/>
    </row>
    <row r="27" spans="2:16" ht="14.25" x14ac:dyDescent="0.2">
      <c r="B27" s="148"/>
      <c r="C27" s="43"/>
      <c r="D27" s="43"/>
      <c r="E27" s="47" t="s">
        <v>14</v>
      </c>
      <c r="F27" s="48">
        <v>41</v>
      </c>
      <c r="G27" s="48">
        <v>45</v>
      </c>
      <c r="H27" s="48">
        <v>47</v>
      </c>
      <c r="I27" s="48">
        <v>23</v>
      </c>
      <c r="J27" s="48">
        <v>7</v>
      </c>
      <c r="K27" s="48">
        <v>6</v>
      </c>
      <c r="L27" s="217">
        <v>169</v>
      </c>
      <c r="M27" s="54"/>
      <c r="N27" s="54"/>
      <c r="O27" s="54"/>
      <c r="P27" s="149"/>
    </row>
    <row r="28" spans="2:16" ht="14.25" x14ac:dyDescent="0.2">
      <c r="B28" s="148"/>
      <c r="C28" s="43"/>
      <c r="D28" s="43"/>
      <c r="E28" s="50" t="s">
        <v>23</v>
      </c>
      <c r="F28" s="296">
        <v>24</v>
      </c>
      <c r="G28" s="296">
        <v>38</v>
      </c>
      <c r="H28" s="296">
        <v>43</v>
      </c>
      <c r="I28" s="296">
        <v>13</v>
      </c>
      <c r="J28" s="296">
        <v>5</v>
      </c>
      <c r="K28" s="296">
        <v>0</v>
      </c>
      <c r="L28" s="296">
        <v>123</v>
      </c>
      <c r="M28" s="54"/>
      <c r="N28" s="54"/>
      <c r="O28" s="54"/>
      <c r="P28" s="149"/>
    </row>
    <row r="29" spans="2:16" ht="15" x14ac:dyDescent="0.2">
      <c r="B29" s="148"/>
      <c r="C29" s="43"/>
      <c r="D29" s="43"/>
      <c r="E29" s="186" t="s">
        <v>74</v>
      </c>
      <c r="F29" s="184">
        <v>66</v>
      </c>
      <c r="G29" s="184">
        <v>66</v>
      </c>
      <c r="H29" s="184">
        <v>72</v>
      </c>
      <c r="I29" s="184">
        <v>54</v>
      </c>
      <c r="J29" s="184">
        <v>19</v>
      </c>
      <c r="K29" s="184">
        <v>11</v>
      </c>
      <c r="L29" s="216">
        <v>288</v>
      </c>
      <c r="M29" s="54"/>
      <c r="N29" s="54"/>
      <c r="O29" s="54"/>
      <c r="P29" s="149"/>
    </row>
    <row r="30" spans="2:16" ht="14.25" x14ac:dyDescent="0.2">
      <c r="B30" s="148"/>
      <c r="C30" s="43"/>
      <c r="D30" s="43"/>
      <c r="E30" s="47" t="s">
        <v>73</v>
      </c>
      <c r="F30" s="48">
        <v>17</v>
      </c>
      <c r="G30" s="48">
        <v>13</v>
      </c>
      <c r="H30" s="48">
        <v>26</v>
      </c>
      <c r="I30" s="48">
        <v>21</v>
      </c>
      <c r="J30" s="48">
        <v>6</v>
      </c>
      <c r="K30" s="48">
        <v>1</v>
      </c>
      <c r="L30" s="217">
        <v>84</v>
      </c>
      <c r="M30" s="54"/>
      <c r="N30" s="54"/>
      <c r="O30" s="54"/>
      <c r="P30" s="149"/>
    </row>
    <row r="31" spans="2:16" ht="14.25" x14ac:dyDescent="0.2">
      <c r="B31" s="148"/>
      <c r="C31" s="43"/>
      <c r="D31" s="43"/>
      <c r="E31" s="50" t="s">
        <v>17</v>
      </c>
      <c r="F31" s="296">
        <v>10</v>
      </c>
      <c r="G31" s="296">
        <v>6</v>
      </c>
      <c r="H31" s="296">
        <v>8</v>
      </c>
      <c r="I31" s="296">
        <v>8</v>
      </c>
      <c r="J31" s="296">
        <v>2</v>
      </c>
      <c r="K31" s="296">
        <v>2</v>
      </c>
      <c r="L31" s="296">
        <v>36</v>
      </c>
      <c r="M31" s="54"/>
      <c r="N31" s="54"/>
      <c r="O31" s="54"/>
      <c r="P31" s="149"/>
    </row>
    <row r="32" spans="2:16" ht="14.25" x14ac:dyDescent="0.2">
      <c r="B32" s="148"/>
      <c r="C32" s="43"/>
      <c r="D32" s="43"/>
      <c r="E32" s="47" t="s">
        <v>33</v>
      </c>
      <c r="F32" s="48">
        <v>2</v>
      </c>
      <c r="G32" s="48">
        <v>2</v>
      </c>
      <c r="H32" s="48">
        <v>0</v>
      </c>
      <c r="I32" s="48">
        <v>2</v>
      </c>
      <c r="J32" s="48">
        <v>0</v>
      </c>
      <c r="K32" s="48">
        <v>0</v>
      </c>
      <c r="L32" s="217">
        <v>6</v>
      </c>
      <c r="M32" s="54"/>
      <c r="N32" s="54"/>
      <c r="O32" s="54"/>
      <c r="P32" s="149"/>
    </row>
    <row r="33" spans="2:16" ht="14.25" x14ac:dyDescent="0.2">
      <c r="B33" s="148"/>
      <c r="C33" s="43"/>
      <c r="D33" s="43"/>
      <c r="E33" s="50" t="s">
        <v>82</v>
      </c>
      <c r="F33" s="296">
        <v>6</v>
      </c>
      <c r="G33" s="296">
        <v>5</v>
      </c>
      <c r="H33" s="296">
        <v>8</v>
      </c>
      <c r="I33" s="296">
        <v>5</v>
      </c>
      <c r="J33" s="296">
        <v>4</v>
      </c>
      <c r="K33" s="296">
        <v>0</v>
      </c>
      <c r="L33" s="296">
        <v>28</v>
      </c>
      <c r="M33" s="54"/>
      <c r="N33" s="54"/>
      <c r="O33" s="54"/>
      <c r="P33" s="149"/>
    </row>
    <row r="34" spans="2:16" ht="14.25" x14ac:dyDescent="0.2">
      <c r="B34" s="148"/>
      <c r="C34" s="43"/>
      <c r="D34" s="43"/>
      <c r="E34" s="47" t="s">
        <v>34</v>
      </c>
      <c r="F34" s="48">
        <v>31</v>
      </c>
      <c r="G34" s="48">
        <v>40</v>
      </c>
      <c r="H34" s="48">
        <v>30</v>
      </c>
      <c r="I34" s="48">
        <v>18</v>
      </c>
      <c r="J34" s="48">
        <v>7</v>
      </c>
      <c r="K34" s="48">
        <v>8</v>
      </c>
      <c r="L34" s="217">
        <v>134</v>
      </c>
      <c r="M34" s="54"/>
      <c r="N34" s="54"/>
      <c r="O34" s="54"/>
      <c r="P34" s="149"/>
    </row>
    <row r="35" spans="2:16" ht="15" x14ac:dyDescent="0.2">
      <c r="B35" s="148"/>
      <c r="C35" s="43"/>
      <c r="D35" s="43"/>
      <c r="E35" s="186" t="s">
        <v>666</v>
      </c>
      <c r="F35" s="184">
        <v>3</v>
      </c>
      <c r="G35" s="184">
        <v>3</v>
      </c>
      <c r="H35" s="184">
        <v>4</v>
      </c>
      <c r="I35" s="184">
        <v>1</v>
      </c>
      <c r="J35" s="184">
        <v>0</v>
      </c>
      <c r="K35" s="184">
        <v>0</v>
      </c>
      <c r="L35" s="216">
        <v>11</v>
      </c>
      <c r="M35" s="54"/>
      <c r="N35" s="54"/>
      <c r="O35" s="54"/>
      <c r="P35" s="149"/>
    </row>
    <row r="36" spans="2:16" ht="14.25" x14ac:dyDescent="0.2">
      <c r="B36" s="148"/>
      <c r="C36" s="43"/>
      <c r="D36" s="43"/>
      <c r="E36" s="47" t="s">
        <v>83</v>
      </c>
      <c r="F36" s="48">
        <v>3</v>
      </c>
      <c r="G36" s="48">
        <v>3</v>
      </c>
      <c r="H36" s="48">
        <v>4</v>
      </c>
      <c r="I36" s="48">
        <v>1</v>
      </c>
      <c r="J36" s="48">
        <v>0</v>
      </c>
      <c r="K36" s="48">
        <v>0</v>
      </c>
      <c r="L36" s="217">
        <v>11</v>
      </c>
      <c r="M36" s="54"/>
      <c r="N36" s="54"/>
      <c r="O36" s="54"/>
      <c r="P36" s="149"/>
    </row>
    <row r="37" spans="2:16" ht="15" x14ac:dyDescent="0.2">
      <c r="B37" s="148"/>
      <c r="C37" s="43"/>
      <c r="D37" s="43"/>
      <c r="E37" s="186" t="s">
        <v>78</v>
      </c>
      <c r="F37" s="184">
        <v>30</v>
      </c>
      <c r="G37" s="184">
        <v>55</v>
      </c>
      <c r="H37" s="184">
        <v>64</v>
      </c>
      <c r="I37" s="184">
        <v>36</v>
      </c>
      <c r="J37" s="184">
        <v>9</v>
      </c>
      <c r="K37" s="184">
        <v>7</v>
      </c>
      <c r="L37" s="216">
        <v>201</v>
      </c>
      <c r="M37" s="54"/>
      <c r="N37" s="54"/>
      <c r="O37" s="54"/>
      <c r="P37" s="149"/>
    </row>
    <row r="38" spans="2:16" ht="14.25" x14ac:dyDescent="0.2">
      <c r="B38" s="148"/>
      <c r="C38" s="43"/>
      <c r="D38" s="43"/>
      <c r="E38" s="47" t="s">
        <v>39</v>
      </c>
      <c r="F38" s="48">
        <v>10</v>
      </c>
      <c r="G38" s="48">
        <v>22</v>
      </c>
      <c r="H38" s="48">
        <v>35</v>
      </c>
      <c r="I38" s="48">
        <v>17</v>
      </c>
      <c r="J38" s="48">
        <v>3</v>
      </c>
      <c r="K38" s="48">
        <v>3</v>
      </c>
      <c r="L38" s="217">
        <v>90</v>
      </c>
      <c r="M38" s="54"/>
      <c r="N38" s="54"/>
      <c r="O38" s="54"/>
      <c r="P38" s="149"/>
    </row>
    <row r="39" spans="2:16" ht="14.25" x14ac:dyDescent="0.2">
      <c r="B39" s="148"/>
      <c r="C39" s="43"/>
      <c r="D39" s="43"/>
      <c r="E39" s="50" t="s">
        <v>48</v>
      </c>
      <c r="F39" s="296">
        <v>14</v>
      </c>
      <c r="G39" s="296">
        <v>22</v>
      </c>
      <c r="H39" s="296">
        <v>19</v>
      </c>
      <c r="I39" s="296">
        <v>12</v>
      </c>
      <c r="J39" s="296">
        <v>4</v>
      </c>
      <c r="K39" s="296">
        <v>3</v>
      </c>
      <c r="L39" s="296">
        <v>74</v>
      </c>
      <c r="M39" s="54"/>
      <c r="N39" s="54"/>
      <c r="O39" s="54"/>
      <c r="P39" s="149"/>
    </row>
    <row r="40" spans="2:16" ht="14.25" x14ac:dyDescent="0.2">
      <c r="B40" s="148"/>
      <c r="C40" s="43"/>
      <c r="D40" s="43"/>
      <c r="E40" s="47" t="s">
        <v>26</v>
      </c>
      <c r="F40" s="48">
        <v>6</v>
      </c>
      <c r="G40" s="48">
        <v>11</v>
      </c>
      <c r="H40" s="48">
        <v>10</v>
      </c>
      <c r="I40" s="48">
        <v>7</v>
      </c>
      <c r="J40" s="48">
        <v>2</v>
      </c>
      <c r="K40" s="48">
        <v>1</v>
      </c>
      <c r="L40" s="217">
        <v>37</v>
      </c>
      <c r="M40" s="54"/>
      <c r="N40" s="54"/>
      <c r="O40" s="54"/>
      <c r="P40" s="149"/>
    </row>
    <row r="41" spans="2:16" ht="15" x14ac:dyDescent="0.2">
      <c r="B41" s="148"/>
      <c r="C41" s="43"/>
      <c r="D41" s="43"/>
      <c r="E41" s="186" t="s">
        <v>152</v>
      </c>
      <c r="F41" s="184">
        <v>34</v>
      </c>
      <c r="G41" s="184">
        <v>49</v>
      </c>
      <c r="H41" s="184">
        <v>47</v>
      </c>
      <c r="I41" s="184">
        <v>18</v>
      </c>
      <c r="J41" s="184">
        <v>6</v>
      </c>
      <c r="K41" s="184">
        <v>3</v>
      </c>
      <c r="L41" s="216">
        <v>157</v>
      </c>
      <c r="M41" s="54"/>
      <c r="N41" s="54"/>
      <c r="O41" s="54"/>
      <c r="P41" s="149"/>
    </row>
    <row r="42" spans="2:16" ht="14.25" x14ac:dyDescent="0.2">
      <c r="B42" s="148"/>
      <c r="C42" s="43"/>
      <c r="D42" s="43"/>
      <c r="E42" s="47" t="s">
        <v>18</v>
      </c>
      <c r="F42" s="48">
        <v>23</v>
      </c>
      <c r="G42" s="48">
        <v>38</v>
      </c>
      <c r="H42" s="48">
        <v>39</v>
      </c>
      <c r="I42" s="48">
        <v>14</v>
      </c>
      <c r="J42" s="48">
        <v>5</v>
      </c>
      <c r="K42" s="48">
        <v>2</v>
      </c>
      <c r="L42" s="217">
        <v>121</v>
      </c>
      <c r="M42" s="54"/>
      <c r="N42" s="54"/>
      <c r="O42" s="54"/>
      <c r="P42" s="149"/>
    </row>
    <row r="43" spans="2:16" ht="14.25" x14ac:dyDescent="0.2">
      <c r="B43" s="148"/>
      <c r="C43" s="43"/>
      <c r="D43" s="43"/>
      <c r="E43" s="50" t="s">
        <v>8</v>
      </c>
      <c r="F43" s="296">
        <v>5</v>
      </c>
      <c r="G43" s="296">
        <v>6</v>
      </c>
      <c r="H43" s="296">
        <v>4</v>
      </c>
      <c r="I43" s="296">
        <v>1</v>
      </c>
      <c r="J43" s="296">
        <v>1</v>
      </c>
      <c r="K43" s="296">
        <v>0</v>
      </c>
      <c r="L43" s="296">
        <v>17</v>
      </c>
      <c r="M43" s="54"/>
      <c r="N43" s="54"/>
      <c r="O43" s="54"/>
      <c r="P43" s="149"/>
    </row>
    <row r="44" spans="2:16" ht="14.25" x14ac:dyDescent="0.2">
      <c r="B44" s="148"/>
      <c r="C44" s="43"/>
      <c r="D44" s="43"/>
      <c r="E44" s="47" t="s">
        <v>46</v>
      </c>
      <c r="F44" s="48">
        <v>6</v>
      </c>
      <c r="G44" s="48">
        <v>5</v>
      </c>
      <c r="H44" s="48">
        <v>4</v>
      </c>
      <c r="I44" s="48">
        <v>3</v>
      </c>
      <c r="J44" s="48">
        <v>0</v>
      </c>
      <c r="K44" s="48">
        <v>1</v>
      </c>
      <c r="L44" s="218">
        <v>19</v>
      </c>
      <c r="M44" s="54"/>
      <c r="N44" s="54"/>
      <c r="O44" s="54"/>
      <c r="P44" s="149"/>
    </row>
    <row r="45" spans="2:16" ht="15" x14ac:dyDescent="0.2">
      <c r="B45" s="148"/>
      <c r="C45" s="43"/>
      <c r="D45" s="43"/>
      <c r="E45" s="186" t="s">
        <v>32</v>
      </c>
      <c r="F45" s="184">
        <v>30</v>
      </c>
      <c r="G45" s="184">
        <v>34</v>
      </c>
      <c r="H45" s="184">
        <v>20</v>
      </c>
      <c r="I45" s="184">
        <v>8</v>
      </c>
      <c r="J45" s="184">
        <v>0</v>
      </c>
      <c r="K45" s="184">
        <v>1</v>
      </c>
      <c r="L45" s="219">
        <v>93</v>
      </c>
      <c r="M45" s="54"/>
      <c r="N45" s="54"/>
      <c r="O45" s="54"/>
      <c r="P45" s="149"/>
    </row>
    <row r="46" spans="2:16" ht="14.25" x14ac:dyDescent="0.2">
      <c r="B46" s="148"/>
      <c r="C46" s="43"/>
      <c r="D46" s="43"/>
      <c r="E46" s="47" t="s">
        <v>31</v>
      </c>
      <c r="F46" s="48">
        <v>30</v>
      </c>
      <c r="G46" s="48">
        <v>34</v>
      </c>
      <c r="H46" s="48">
        <v>20</v>
      </c>
      <c r="I46" s="48">
        <v>8</v>
      </c>
      <c r="J46" s="48">
        <v>0</v>
      </c>
      <c r="K46" s="48">
        <v>1</v>
      </c>
      <c r="L46" s="217">
        <v>93</v>
      </c>
      <c r="M46" s="54"/>
      <c r="N46" s="54"/>
      <c r="O46" s="54"/>
      <c r="P46" s="149"/>
    </row>
    <row r="47" spans="2:16" ht="15" x14ac:dyDescent="0.2">
      <c r="B47" s="148"/>
      <c r="C47" s="43"/>
      <c r="D47" s="43"/>
      <c r="E47" s="186" t="s">
        <v>60</v>
      </c>
      <c r="F47" s="184">
        <v>19</v>
      </c>
      <c r="G47" s="184">
        <v>34</v>
      </c>
      <c r="H47" s="184">
        <v>18</v>
      </c>
      <c r="I47" s="184">
        <v>15</v>
      </c>
      <c r="J47" s="184">
        <v>3</v>
      </c>
      <c r="K47" s="184">
        <v>1</v>
      </c>
      <c r="L47" s="184">
        <v>90</v>
      </c>
      <c r="M47" s="54"/>
      <c r="N47" s="54"/>
      <c r="O47" s="54"/>
      <c r="P47" s="149"/>
    </row>
    <row r="48" spans="2:16" ht="14.25" x14ac:dyDescent="0.2">
      <c r="B48" s="148"/>
      <c r="C48" s="43"/>
      <c r="D48" s="43"/>
      <c r="E48" s="408" t="s">
        <v>61</v>
      </c>
      <c r="F48" s="48">
        <v>19</v>
      </c>
      <c r="G48" s="48">
        <v>34</v>
      </c>
      <c r="H48" s="48">
        <v>18</v>
      </c>
      <c r="I48" s="48">
        <v>15</v>
      </c>
      <c r="J48" s="48">
        <v>3</v>
      </c>
      <c r="K48" s="48">
        <v>1</v>
      </c>
      <c r="L48" s="218">
        <v>90</v>
      </c>
      <c r="M48" s="54"/>
      <c r="N48" s="54"/>
      <c r="O48" s="54"/>
      <c r="P48" s="149"/>
    </row>
    <row r="49" spans="2:16" ht="15" x14ac:dyDescent="0.2">
      <c r="B49" s="148"/>
      <c r="C49" s="43"/>
      <c r="D49" s="43"/>
      <c r="E49" s="147" t="s">
        <v>135</v>
      </c>
      <c r="F49" s="156">
        <v>741</v>
      </c>
      <c r="G49" s="156">
        <v>939</v>
      </c>
      <c r="H49" s="156">
        <v>772</v>
      </c>
      <c r="I49" s="156">
        <v>420</v>
      </c>
      <c r="J49" s="156">
        <v>141</v>
      </c>
      <c r="K49" s="156">
        <v>84</v>
      </c>
      <c r="L49" s="156">
        <v>3097</v>
      </c>
      <c r="M49" s="54"/>
      <c r="N49" s="54"/>
      <c r="O49" s="54"/>
      <c r="P49" s="149"/>
    </row>
    <row r="50" spans="2:16" ht="14.25" x14ac:dyDescent="0.2">
      <c r="B50" s="148"/>
      <c r="C50" s="43"/>
      <c r="D50" s="43"/>
      <c r="E50" s="47" t="s">
        <v>99</v>
      </c>
      <c r="F50" s="48">
        <v>1</v>
      </c>
      <c r="G50" s="48">
        <v>3</v>
      </c>
      <c r="H50" s="48">
        <v>0</v>
      </c>
      <c r="I50" s="48">
        <v>4</v>
      </c>
      <c r="J50" s="48">
        <v>2</v>
      </c>
      <c r="K50" s="48">
        <v>0</v>
      </c>
      <c r="L50" s="217">
        <v>10</v>
      </c>
      <c r="M50" s="54"/>
      <c r="N50" s="54"/>
      <c r="O50" s="54"/>
      <c r="P50" s="149"/>
    </row>
    <row r="51" spans="2:16" ht="14.25" x14ac:dyDescent="0.2">
      <c r="B51" s="148"/>
      <c r="C51" s="43"/>
      <c r="D51" s="43"/>
      <c r="E51" s="47" t="s">
        <v>97</v>
      </c>
      <c r="F51" s="48" t="s">
        <v>75</v>
      </c>
      <c r="G51" s="48" t="s">
        <v>75</v>
      </c>
      <c r="H51" s="48" t="s">
        <v>75</v>
      </c>
      <c r="I51" s="48" t="s">
        <v>75</v>
      </c>
      <c r="J51" s="48" t="s">
        <v>75</v>
      </c>
      <c r="K51" s="48" t="s">
        <v>75</v>
      </c>
      <c r="L51" s="217">
        <v>0</v>
      </c>
      <c r="M51" s="54"/>
      <c r="N51" s="54"/>
      <c r="O51" s="54"/>
      <c r="P51" s="149"/>
    </row>
    <row r="52" spans="2:16" ht="14.25" x14ac:dyDescent="0.2">
      <c r="B52" s="148"/>
      <c r="C52" s="43"/>
      <c r="D52" s="43"/>
      <c r="E52" s="47" t="s">
        <v>88</v>
      </c>
      <c r="F52" s="48" t="s">
        <v>75</v>
      </c>
      <c r="G52" s="48" t="s">
        <v>75</v>
      </c>
      <c r="H52" s="48">
        <v>2</v>
      </c>
      <c r="I52" s="48">
        <v>2</v>
      </c>
      <c r="J52" s="48">
        <v>1</v>
      </c>
      <c r="K52" s="48">
        <v>1</v>
      </c>
      <c r="L52" s="217">
        <v>6</v>
      </c>
      <c r="M52" s="54"/>
      <c r="N52" s="54"/>
      <c r="O52" s="54"/>
      <c r="P52" s="149"/>
    </row>
    <row r="53" spans="2:16" ht="14.25" x14ac:dyDescent="0.2">
      <c r="B53" s="148"/>
      <c r="C53" s="43"/>
      <c r="D53" s="43"/>
      <c r="E53" s="408" t="s">
        <v>85</v>
      </c>
      <c r="F53" s="48" t="s">
        <v>75</v>
      </c>
      <c r="G53" s="48" t="s">
        <v>75</v>
      </c>
      <c r="H53" s="48">
        <v>3</v>
      </c>
      <c r="I53" s="48">
        <v>0</v>
      </c>
      <c r="J53" s="48">
        <v>3</v>
      </c>
      <c r="K53" s="48">
        <v>1</v>
      </c>
      <c r="L53" s="217">
        <v>7</v>
      </c>
      <c r="M53" s="54"/>
      <c r="N53" s="54"/>
      <c r="O53" s="54"/>
      <c r="P53" s="149"/>
    </row>
    <row r="54" spans="2:16" ht="18" x14ac:dyDescent="0.2">
      <c r="B54" s="148"/>
      <c r="C54" s="43"/>
      <c r="D54" s="43"/>
      <c r="E54" s="158" t="s">
        <v>156</v>
      </c>
      <c r="F54" s="159">
        <v>742</v>
      </c>
      <c r="G54" s="159">
        <v>942</v>
      </c>
      <c r="H54" s="159">
        <v>777</v>
      </c>
      <c r="I54" s="159">
        <v>426</v>
      </c>
      <c r="J54" s="159">
        <v>147</v>
      </c>
      <c r="K54" s="159">
        <v>86</v>
      </c>
      <c r="L54" s="159">
        <v>3120</v>
      </c>
      <c r="M54" s="54"/>
      <c r="N54" s="54"/>
      <c r="O54" s="54"/>
      <c r="P54" s="149"/>
    </row>
    <row r="55" spans="2:16" ht="16.5" x14ac:dyDescent="0.3">
      <c r="B55" s="148"/>
      <c r="C55" s="43"/>
      <c r="D55" s="43"/>
      <c r="E55" s="419" t="s">
        <v>678</v>
      </c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149"/>
    </row>
    <row r="56" spans="2:16" ht="16.5" x14ac:dyDescent="0.3">
      <c r="B56" s="14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149"/>
    </row>
    <row r="57" spans="2:16" ht="81" customHeight="1" x14ac:dyDescent="0.3">
      <c r="B57" s="148"/>
      <c r="C57" s="215"/>
      <c r="D57" s="215"/>
      <c r="E57" s="516" t="str">
        <f>+"Distribución Porcentual Inscritos por Estrato
"&amp; TD!D1 &amp;" Semestre "&amp;TD!C1</f>
        <v>Distribución Porcentual Inscritos por Estrato
I Semestre 2026</v>
      </c>
      <c r="F57" s="517"/>
      <c r="G57" s="517"/>
      <c r="H57" s="517"/>
      <c r="I57" s="517"/>
      <c r="J57" s="517"/>
      <c r="K57" s="517"/>
      <c r="L57" s="517"/>
      <c r="M57" s="517"/>
      <c r="N57" s="215"/>
      <c r="O57" s="215"/>
      <c r="P57" s="149"/>
    </row>
    <row r="58" spans="2:16" ht="16.5" x14ac:dyDescent="0.3">
      <c r="B58" s="148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149"/>
    </row>
    <row r="59" spans="2:16" ht="16.5" x14ac:dyDescent="0.3">
      <c r="B59" s="148"/>
      <c r="C59" s="215"/>
      <c r="D59" s="215"/>
      <c r="E59" s="509" t="s">
        <v>153</v>
      </c>
      <c r="F59" s="514" t="s">
        <v>157</v>
      </c>
      <c r="G59" s="514" t="s">
        <v>158</v>
      </c>
      <c r="H59" s="514" t="s">
        <v>159</v>
      </c>
      <c r="I59" s="514" t="s">
        <v>160</v>
      </c>
      <c r="J59" s="514" t="s">
        <v>161</v>
      </c>
      <c r="K59" s="514" t="s">
        <v>162</v>
      </c>
      <c r="L59" s="509" t="s">
        <v>135</v>
      </c>
      <c r="M59" s="215"/>
      <c r="N59" s="215"/>
      <c r="O59" s="215"/>
      <c r="P59" s="149"/>
    </row>
    <row r="60" spans="2:16" ht="16.5" x14ac:dyDescent="0.3">
      <c r="B60" s="148"/>
      <c r="C60" s="215"/>
      <c r="D60" s="215"/>
      <c r="E60" s="510"/>
      <c r="F60" s="515"/>
      <c r="G60" s="515"/>
      <c r="H60" s="515"/>
      <c r="I60" s="515"/>
      <c r="J60" s="515"/>
      <c r="K60" s="515"/>
      <c r="L60" s="510"/>
      <c r="M60" s="215"/>
      <c r="N60" s="215"/>
      <c r="O60" s="215"/>
      <c r="P60" s="149"/>
    </row>
    <row r="61" spans="2:16" ht="16.5" x14ac:dyDescent="0.3">
      <c r="B61" s="148"/>
      <c r="C61" s="215"/>
      <c r="D61" s="215"/>
      <c r="E61" s="183" t="s">
        <v>21</v>
      </c>
      <c r="F61" s="232">
        <v>0.21671018276762402</v>
      </c>
      <c r="G61" s="232">
        <v>0.22454308093994779</v>
      </c>
      <c r="H61" s="232">
        <v>0.26631853785900783</v>
      </c>
      <c r="I61" s="232">
        <v>0.16971279373368145</v>
      </c>
      <c r="J61" s="232">
        <v>7.0496083550913843E-2</v>
      </c>
      <c r="K61" s="232">
        <v>5.2219321148825062E-2</v>
      </c>
      <c r="L61" s="232">
        <v>0.12366806587019696</v>
      </c>
      <c r="M61" s="215"/>
      <c r="N61" s="215"/>
      <c r="O61" s="215"/>
      <c r="P61" s="149"/>
    </row>
    <row r="62" spans="2:16" ht="16.5" x14ac:dyDescent="0.3">
      <c r="B62" s="148"/>
      <c r="C62" s="215"/>
      <c r="D62" s="215"/>
      <c r="E62" s="47" t="s">
        <v>20</v>
      </c>
      <c r="F62" s="233">
        <v>0.16814159292035399</v>
      </c>
      <c r="G62" s="233">
        <v>0.20353982300884957</v>
      </c>
      <c r="H62" s="233">
        <v>0.24778761061946902</v>
      </c>
      <c r="I62" s="233">
        <v>0.15044247787610621</v>
      </c>
      <c r="J62" s="233">
        <v>0.10619469026548672</v>
      </c>
      <c r="K62" s="233">
        <v>0.12389380530973451</v>
      </c>
      <c r="L62" s="233">
        <v>0.29503916449086159</v>
      </c>
      <c r="M62" s="215"/>
      <c r="N62" s="215"/>
      <c r="O62" s="215"/>
      <c r="P62" s="149"/>
    </row>
    <row r="63" spans="2:16" ht="16.5" x14ac:dyDescent="0.3">
      <c r="B63" s="148"/>
      <c r="C63" s="215"/>
      <c r="D63" s="215"/>
      <c r="E63" s="50" t="s">
        <v>40</v>
      </c>
      <c r="F63" s="234">
        <v>0.38095238095238093</v>
      </c>
      <c r="G63" s="234">
        <v>0.30952380952380953</v>
      </c>
      <c r="H63" s="234">
        <v>0.14285714285714285</v>
      </c>
      <c r="I63" s="234">
        <v>9.5238095238095233E-2</v>
      </c>
      <c r="J63" s="234">
        <v>4.7619047619047616E-2</v>
      </c>
      <c r="K63" s="234">
        <v>2.3809523809523808E-2</v>
      </c>
      <c r="L63" s="234">
        <v>0.10966057441253264</v>
      </c>
      <c r="M63" s="215"/>
      <c r="N63" s="215"/>
      <c r="O63" s="215"/>
      <c r="P63" s="149"/>
    </row>
    <row r="64" spans="2:16" ht="16.5" x14ac:dyDescent="0.3">
      <c r="B64" s="148"/>
      <c r="C64" s="215"/>
      <c r="D64" s="215"/>
      <c r="E64" s="47" t="s">
        <v>24</v>
      </c>
      <c r="F64" s="233">
        <v>0.21052631578947367</v>
      </c>
      <c r="G64" s="233">
        <v>0.21929824561403508</v>
      </c>
      <c r="H64" s="233">
        <v>0.2982456140350877</v>
      </c>
      <c r="I64" s="233">
        <v>0.19298245614035087</v>
      </c>
      <c r="J64" s="233">
        <v>5.701754385964912E-2</v>
      </c>
      <c r="K64" s="233">
        <v>2.1929824561403508E-2</v>
      </c>
      <c r="L64" s="233">
        <v>0.59530026109660572</v>
      </c>
      <c r="M64" s="215"/>
      <c r="N64" s="215"/>
      <c r="O64" s="215"/>
      <c r="P64" s="149"/>
    </row>
    <row r="65" spans="2:16" ht="16.5" x14ac:dyDescent="0.3">
      <c r="B65" s="148"/>
      <c r="C65" s="215"/>
      <c r="D65" s="215"/>
      <c r="E65" s="186" t="s">
        <v>149</v>
      </c>
      <c r="F65" s="232">
        <v>0.18674698795180722</v>
      </c>
      <c r="G65" s="232">
        <v>0.31927710843373491</v>
      </c>
      <c r="H65" s="232">
        <v>0.26506024096385544</v>
      </c>
      <c r="I65" s="232">
        <v>0.15060240963855423</v>
      </c>
      <c r="J65" s="232">
        <v>5.1204819277108432E-2</v>
      </c>
      <c r="K65" s="232">
        <v>2.710843373493976E-2</v>
      </c>
      <c r="L65" s="232">
        <v>0.1072005166289958</v>
      </c>
      <c r="M65" s="215"/>
      <c r="N65" s="215"/>
      <c r="O65" s="215"/>
      <c r="P65" s="149"/>
    </row>
    <row r="66" spans="2:16" ht="16.5" x14ac:dyDescent="0.3">
      <c r="B66" s="148"/>
      <c r="C66" s="215"/>
      <c r="D66" s="215"/>
      <c r="E66" s="47" t="s">
        <v>50</v>
      </c>
      <c r="F66" s="233">
        <v>0.2608695652173913</v>
      </c>
      <c r="G66" s="233">
        <v>0.43478260869565216</v>
      </c>
      <c r="H66" s="233">
        <v>0.17391304347826086</v>
      </c>
      <c r="I66" s="233">
        <v>8.6956521739130432E-2</v>
      </c>
      <c r="J66" s="233">
        <v>4.3478260869565216E-2</v>
      </c>
      <c r="K66" s="233">
        <v>0</v>
      </c>
      <c r="L66" s="233">
        <v>6.9277108433734941E-2</v>
      </c>
      <c r="M66" s="215"/>
      <c r="N66" s="215"/>
      <c r="O66" s="215"/>
      <c r="P66" s="149"/>
    </row>
    <row r="67" spans="2:16" ht="16.5" x14ac:dyDescent="0.3">
      <c r="B67" s="148"/>
      <c r="C67" s="215"/>
      <c r="D67" s="215"/>
      <c r="E67" s="50" t="s">
        <v>4</v>
      </c>
      <c r="F67" s="234">
        <v>0.19665271966527198</v>
      </c>
      <c r="G67" s="234">
        <v>0.28870292887029286</v>
      </c>
      <c r="H67" s="234">
        <v>0.26778242677824265</v>
      </c>
      <c r="I67" s="234">
        <v>0.15062761506276151</v>
      </c>
      <c r="J67" s="234">
        <v>6.2761506276150625E-2</v>
      </c>
      <c r="K67" s="234">
        <v>3.3472803347280332E-2</v>
      </c>
      <c r="L67" s="234">
        <v>0.71987951807228912</v>
      </c>
      <c r="M67" s="215"/>
      <c r="N67" s="215"/>
      <c r="O67" s="215"/>
      <c r="P67" s="149"/>
    </row>
    <row r="68" spans="2:16" ht="16.5" x14ac:dyDescent="0.3">
      <c r="B68" s="148"/>
      <c r="C68" s="215"/>
      <c r="D68" s="215"/>
      <c r="E68" s="47" t="s">
        <v>30</v>
      </c>
      <c r="F68" s="233">
        <v>0.12857142857142856</v>
      </c>
      <c r="G68" s="233">
        <v>0.38571428571428573</v>
      </c>
      <c r="H68" s="233">
        <v>0.2857142857142857</v>
      </c>
      <c r="I68" s="233">
        <v>0.17142857142857143</v>
      </c>
      <c r="J68" s="233">
        <v>1.4285714285714285E-2</v>
      </c>
      <c r="K68" s="233">
        <v>1.4285714285714285E-2</v>
      </c>
      <c r="L68" s="233">
        <v>0.21084337349397592</v>
      </c>
      <c r="M68" s="215"/>
      <c r="N68" s="215"/>
      <c r="O68" s="215"/>
      <c r="P68" s="149"/>
    </row>
    <row r="69" spans="2:16" ht="16.5" x14ac:dyDescent="0.3">
      <c r="B69" s="148"/>
      <c r="C69" s="215"/>
      <c r="D69" s="215"/>
      <c r="E69" s="186" t="s">
        <v>150</v>
      </c>
      <c r="F69" s="232">
        <v>0.25974025974025972</v>
      </c>
      <c r="G69" s="232">
        <v>0.32467532467532467</v>
      </c>
      <c r="H69" s="232">
        <v>0.21428571428571427</v>
      </c>
      <c r="I69" s="232">
        <v>0.11525974025974026</v>
      </c>
      <c r="J69" s="232">
        <v>5.1948051948051951E-2</v>
      </c>
      <c r="K69" s="232">
        <v>3.4090909090909088E-2</v>
      </c>
      <c r="L69" s="232">
        <v>0.19890216338391992</v>
      </c>
      <c r="M69" s="215"/>
      <c r="N69" s="215"/>
      <c r="O69" s="215"/>
      <c r="P69" s="149"/>
    </row>
    <row r="70" spans="2:16" ht="16.5" x14ac:dyDescent="0.3">
      <c r="B70" s="148"/>
      <c r="C70" s="215"/>
      <c r="D70" s="215"/>
      <c r="E70" s="47" t="s">
        <v>29</v>
      </c>
      <c r="F70" s="233">
        <v>0.29090909090909089</v>
      </c>
      <c r="G70" s="233">
        <v>0.54545454545454541</v>
      </c>
      <c r="H70" s="233">
        <v>7.2727272727272724E-2</v>
      </c>
      <c r="I70" s="233">
        <v>9.0909090909090912E-2</v>
      </c>
      <c r="J70" s="233">
        <v>0</v>
      </c>
      <c r="K70" s="233">
        <v>0</v>
      </c>
      <c r="L70" s="233">
        <v>8.9285714285714288E-2</v>
      </c>
      <c r="M70" s="215"/>
      <c r="N70" s="215"/>
      <c r="O70" s="215"/>
      <c r="P70" s="149"/>
    </row>
    <row r="71" spans="2:16" ht="16.5" x14ac:dyDescent="0.3">
      <c r="B71" s="148"/>
      <c r="C71" s="215"/>
      <c r="D71" s="215"/>
      <c r="E71" s="50" t="s">
        <v>22</v>
      </c>
      <c r="F71" s="234">
        <v>0.26294820717131473</v>
      </c>
      <c r="G71" s="234">
        <v>0.31075697211155379</v>
      </c>
      <c r="H71" s="234">
        <v>0.22310756972111553</v>
      </c>
      <c r="I71" s="234">
        <v>0.11354581673306773</v>
      </c>
      <c r="J71" s="234">
        <v>5.5776892430278883E-2</v>
      </c>
      <c r="K71" s="234">
        <v>3.386454183266932E-2</v>
      </c>
      <c r="L71" s="234">
        <v>0.81493506493506496</v>
      </c>
      <c r="M71" s="215"/>
      <c r="N71" s="215"/>
      <c r="O71" s="215"/>
      <c r="P71" s="149"/>
    </row>
    <row r="72" spans="2:16" ht="16.5" x14ac:dyDescent="0.3">
      <c r="B72" s="148"/>
      <c r="C72" s="215"/>
      <c r="D72" s="215"/>
      <c r="E72" s="47" t="s">
        <v>11</v>
      </c>
      <c r="F72" s="233">
        <v>0.20338983050847459</v>
      </c>
      <c r="G72" s="233">
        <v>0.23728813559322035</v>
      </c>
      <c r="H72" s="233">
        <v>0.2711864406779661</v>
      </c>
      <c r="I72" s="233">
        <v>0.15254237288135594</v>
      </c>
      <c r="J72" s="233">
        <v>6.7796610169491525E-2</v>
      </c>
      <c r="K72" s="233">
        <v>6.7796610169491525E-2</v>
      </c>
      <c r="L72" s="233">
        <v>9.5779220779220783E-2</v>
      </c>
      <c r="M72" s="215"/>
      <c r="N72" s="215"/>
      <c r="O72" s="215"/>
      <c r="P72" s="149"/>
    </row>
    <row r="73" spans="2:16" ht="16.5" x14ac:dyDescent="0.3">
      <c r="B73" s="148"/>
      <c r="C73" s="215"/>
      <c r="D73" s="215"/>
      <c r="E73" s="186" t="s">
        <v>151</v>
      </c>
      <c r="F73" s="232">
        <v>0.27429805615550756</v>
      </c>
      <c r="G73" s="232">
        <v>0.33045356371490281</v>
      </c>
      <c r="H73" s="232">
        <v>0.24298056155507558</v>
      </c>
      <c r="I73" s="232">
        <v>0.1101511879049676</v>
      </c>
      <c r="J73" s="232">
        <v>3.0237580993520519E-2</v>
      </c>
      <c r="K73" s="232">
        <v>1.1879049676025918E-2</v>
      </c>
      <c r="L73" s="232">
        <v>0.29899903132063288</v>
      </c>
      <c r="M73" s="215"/>
      <c r="N73" s="215"/>
      <c r="O73" s="215"/>
      <c r="P73" s="149"/>
    </row>
    <row r="74" spans="2:16" ht="16.5" x14ac:dyDescent="0.3">
      <c r="B74" s="148"/>
      <c r="C74" s="215"/>
      <c r="D74" s="215"/>
      <c r="E74" s="47" t="s">
        <v>28</v>
      </c>
      <c r="F74" s="233">
        <v>0.25</v>
      </c>
      <c r="G74" s="233">
        <v>0.26666666666666666</v>
      </c>
      <c r="H74" s="233">
        <v>0.23333333333333334</v>
      </c>
      <c r="I74" s="233">
        <v>0.16666666666666666</v>
      </c>
      <c r="J74" s="233">
        <v>0.05</v>
      </c>
      <c r="K74" s="233">
        <v>3.3333333333333333E-2</v>
      </c>
      <c r="L74" s="233">
        <v>0.12958963282937366</v>
      </c>
      <c r="M74" s="215"/>
      <c r="N74" s="215"/>
      <c r="O74" s="215"/>
      <c r="P74" s="149"/>
    </row>
    <row r="75" spans="2:16" ht="16.5" x14ac:dyDescent="0.3">
      <c r="B75" s="148"/>
      <c r="C75" s="215"/>
      <c r="D75" s="215"/>
      <c r="E75" s="50" t="s">
        <v>77</v>
      </c>
      <c r="F75" s="234">
        <v>0.32731958762886598</v>
      </c>
      <c r="G75" s="234">
        <v>0.37886597938144329</v>
      </c>
      <c r="H75" s="234">
        <v>0.19329896907216496</v>
      </c>
      <c r="I75" s="234">
        <v>8.7628865979381437E-2</v>
      </c>
      <c r="J75" s="234">
        <v>1.0309278350515464E-2</v>
      </c>
      <c r="K75" s="234">
        <v>2.5773195876288659E-3</v>
      </c>
      <c r="L75" s="234">
        <v>0.41900647948164149</v>
      </c>
      <c r="M75" s="215"/>
      <c r="N75" s="215"/>
      <c r="O75" s="215"/>
      <c r="P75" s="149"/>
    </row>
    <row r="76" spans="2:16" ht="16.5" x14ac:dyDescent="0.3">
      <c r="B76" s="148"/>
      <c r="C76" s="215"/>
      <c r="D76" s="215"/>
      <c r="E76" s="47" t="s">
        <v>53</v>
      </c>
      <c r="F76" s="233">
        <v>0.28888888888888886</v>
      </c>
      <c r="G76" s="233">
        <v>0.26666666666666666</v>
      </c>
      <c r="H76" s="233">
        <v>0.26666666666666666</v>
      </c>
      <c r="I76" s="233">
        <v>0.1111111111111111</v>
      </c>
      <c r="J76" s="233">
        <v>6.6666666666666666E-2</v>
      </c>
      <c r="K76" s="233">
        <v>0</v>
      </c>
      <c r="L76" s="233">
        <v>4.859611231101512E-2</v>
      </c>
      <c r="M76" s="215"/>
      <c r="N76" s="215"/>
      <c r="O76" s="215"/>
      <c r="P76" s="149"/>
    </row>
    <row r="77" spans="2:16" ht="16.5" x14ac:dyDescent="0.3">
      <c r="B77" s="148"/>
      <c r="C77" s="215"/>
      <c r="D77" s="215"/>
      <c r="E77" s="50" t="s">
        <v>27</v>
      </c>
      <c r="F77" s="234">
        <v>0.23456790123456789</v>
      </c>
      <c r="G77" s="234">
        <v>0.39506172839506171</v>
      </c>
      <c r="H77" s="234">
        <v>0.24691358024691357</v>
      </c>
      <c r="I77" s="234">
        <v>8.6419753086419748E-2</v>
      </c>
      <c r="J77" s="234">
        <v>3.7037037037037035E-2</v>
      </c>
      <c r="K77" s="234">
        <v>0</v>
      </c>
      <c r="L77" s="234">
        <v>8.7473002159827215E-2</v>
      </c>
      <c r="M77" s="215"/>
      <c r="N77" s="215"/>
      <c r="O77" s="215"/>
      <c r="P77" s="149"/>
    </row>
    <row r="78" spans="2:16" ht="16.5" x14ac:dyDescent="0.3">
      <c r="B78" s="148"/>
      <c r="C78" s="215"/>
      <c r="D78" s="215"/>
      <c r="E78" s="47" t="s">
        <v>14</v>
      </c>
      <c r="F78" s="233">
        <v>0.24260355029585798</v>
      </c>
      <c r="G78" s="233">
        <v>0.26627218934911245</v>
      </c>
      <c r="H78" s="233">
        <v>0.27810650887573962</v>
      </c>
      <c r="I78" s="233">
        <v>0.13609467455621302</v>
      </c>
      <c r="J78" s="233">
        <v>4.142011834319527E-2</v>
      </c>
      <c r="K78" s="233">
        <v>3.5502958579881658E-2</v>
      </c>
      <c r="L78" s="233">
        <v>0.18250539956803455</v>
      </c>
      <c r="M78" s="215"/>
      <c r="N78" s="215"/>
      <c r="O78" s="215"/>
      <c r="P78" s="149"/>
    </row>
    <row r="79" spans="2:16" ht="16.5" x14ac:dyDescent="0.3">
      <c r="B79" s="148"/>
      <c r="C79" s="215"/>
      <c r="D79" s="215"/>
      <c r="E79" s="50" t="s">
        <v>23</v>
      </c>
      <c r="F79" s="234">
        <v>0.1951219512195122</v>
      </c>
      <c r="G79" s="234">
        <v>0.30894308943089432</v>
      </c>
      <c r="H79" s="234">
        <v>0.34959349593495936</v>
      </c>
      <c r="I79" s="234">
        <v>0.10569105691056911</v>
      </c>
      <c r="J79" s="234">
        <v>4.065040650406504E-2</v>
      </c>
      <c r="K79" s="234">
        <v>0</v>
      </c>
      <c r="L79" s="234">
        <v>0.132829373650108</v>
      </c>
      <c r="M79" s="215"/>
      <c r="N79" s="215"/>
      <c r="O79" s="215"/>
      <c r="P79" s="149"/>
    </row>
    <row r="80" spans="2:16" ht="16.5" x14ac:dyDescent="0.3">
      <c r="B80" s="148"/>
      <c r="C80" s="215"/>
      <c r="D80" s="215"/>
      <c r="E80" s="186" t="s">
        <v>74</v>
      </c>
      <c r="F80" s="232">
        <v>0.22916666666666666</v>
      </c>
      <c r="G80" s="232">
        <v>0.22916666666666666</v>
      </c>
      <c r="H80" s="232">
        <v>0.25</v>
      </c>
      <c r="I80" s="232">
        <v>0.1875</v>
      </c>
      <c r="J80" s="232">
        <v>6.5972222222222224E-2</v>
      </c>
      <c r="K80" s="232">
        <v>3.8194444444444448E-2</v>
      </c>
      <c r="L80" s="232">
        <v>9.2993219244430089E-2</v>
      </c>
      <c r="M80" s="215"/>
      <c r="N80" s="215"/>
      <c r="O80" s="215"/>
      <c r="P80" s="149"/>
    </row>
    <row r="81" spans="2:16" ht="16.5" x14ac:dyDescent="0.3">
      <c r="B81" s="148"/>
      <c r="C81" s="215"/>
      <c r="D81" s="215"/>
      <c r="E81" s="47" t="s">
        <v>35</v>
      </c>
      <c r="F81" s="233">
        <v>0.20238095238095238</v>
      </c>
      <c r="G81" s="233">
        <v>0.15476190476190477</v>
      </c>
      <c r="H81" s="233">
        <v>0.30952380952380953</v>
      </c>
      <c r="I81" s="233">
        <v>0.25</v>
      </c>
      <c r="J81" s="233">
        <v>7.1428571428571425E-2</v>
      </c>
      <c r="K81" s="233">
        <v>1.1904761904761904E-2</v>
      </c>
      <c r="L81" s="233">
        <v>0.29166666666666669</v>
      </c>
      <c r="M81" s="215"/>
      <c r="N81" s="215"/>
      <c r="O81" s="215"/>
      <c r="P81" s="149"/>
    </row>
    <row r="82" spans="2:16" ht="16.5" x14ac:dyDescent="0.3">
      <c r="B82" s="148"/>
      <c r="C82" s="215"/>
      <c r="D82" s="215"/>
      <c r="E82" s="50" t="s">
        <v>17</v>
      </c>
      <c r="F82" s="234">
        <v>0.27777777777777779</v>
      </c>
      <c r="G82" s="234">
        <v>0.16666666666666666</v>
      </c>
      <c r="H82" s="234">
        <v>0.22222222222222221</v>
      </c>
      <c r="I82" s="234">
        <v>0.22222222222222221</v>
      </c>
      <c r="J82" s="234">
        <v>5.5555555555555552E-2</v>
      </c>
      <c r="K82" s="234">
        <v>5.5555555555555552E-2</v>
      </c>
      <c r="L82" s="234">
        <v>0.125</v>
      </c>
      <c r="M82" s="215"/>
      <c r="N82" s="215"/>
      <c r="O82" s="215"/>
      <c r="P82" s="149"/>
    </row>
    <row r="83" spans="2:16" ht="16.5" x14ac:dyDescent="0.3">
      <c r="B83" s="148"/>
      <c r="C83" s="215"/>
      <c r="D83" s="215"/>
      <c r="E83" s="47" t="s">
        <v>33</v>
      </c>
      <c r="F83" s="233">
        <v>0.33333333333333331</v>
      </c>
      <c r="G83" s="233">
        <v>0.33333333333333331</v>
      </c>
      <c r="H83" s="233">
        <v>0</v>
      </c>
      <c r="I83" s="233">
        <v>0.33333333333333331</v>
      </c>
      <c r="J83" s="233">
        <v>0</v>
      </c>
      <c r="K83" s="233">
        <v>0</v>
      </c>
      <c r="L83" s="233">
        <v>2.0833333333333332E-2</v>
      </c>
      <c r="M83" s="215"/>
      <c r="N83" s="215"/>
      <c r="O83" s="215"/>
      <c r="P83" s="149"/>
    </row>
    <row r="84" spans="2:16" ht="16.5" x14ac:dyDescent="0.3">
      <c r="B84" s="148"/>
      <c r="C84" s="215"/>
      <c r="D84" s="215"/>
      <c r="E84" s="50" t="s">
        <v>82</v>
      </c>
      <c r="F84" s="234">
        <v>0.21428571428571427</v>
      </c>
      <c r="G84" s="234">
        <v>0.17857142857142858</v>
      </c>
      <c r="H84" s="234">
        <v>0.2857142857142857</v>
      </c>
      <c r="I84" s="234">
        <v>0.17857142857142858</v>
      </c>
      <c r="J84" s="234">
        <v>0.14285714285714285</v>
      </c>
      <c r="K84" s="234">
        <v>0</v>
      </c>
      <c r="L84" s="234">
        <v>9.7222222222222224E-2</v>
      </c>
      <c r="M84" s="215"/>
      <c r="N84" s="215"/>
      <c r="O84" s="215"/>
      <c r="P84" s="149"/>
    </row>
    <row r="85" spans="2:16" ht="16.5" x14ac:dyDescent="0.3">
      <c r="B85" s="148"/>
      <c r="C85" s="215"/>
      <c r="D85" s="215"/>
      <c r="E85" s="47" t="s">
        <v>34</v>
      </c>
      <c r="F85" s="233">
        <v>0.23134328358208955</v>
      </c>
      <c r="G85" s="233">
        <v>0.29850746268656714</v>
      </c>
      <c r="H85" s="233">
        <v>0.22388059701492538</v>
      </c>
      <c r="I85" s="233">
        <v>0.13432835820895522</v>
      </c>
      <c r="J85" s="233">
        <v>5.2238805970149252E-2</v>
      </c>
      <c r="K85" s="233">
        <v>5.9701492537313432E-2</v>
      </c>
      <c r="L85" s="233">
        <v>0.46527777777777779</v>
      </c>
      <c r="M85" s="215"/>
      <c r="N85" s="215"/>
      <c r="O85" s="215"/>
      <c r="P85" s="149"/>
    </row>
    <row r="86" spans="2:16" ht="16.5" x14ac:dyDescent="0.3">
      <c r="B86" s="148"/>
      <c r="C86" s="215"/>
      <c r="D86" s="215"/>
      <c r="E86" s="186" t="s">
        <v>84</v>
      </c>
      <c r="F86" s="232">
        <v>0.27272727272727271</v>
      </c>
      <c r="G86" s="232">
        <v>0.27272727272727271</v>
      </c>
      <c r="H86" s="232">
        <v>0.36363636363636365</v>
      </c>
      <c r="I86" s="232">
        <v>9.0909090909090912E-2</v>
      </c>
      <c r="J86" s="232">
        <v>0</v>
      </c>
      <c r="K86" s="232">
        <v>0</v>
      </c>
      <c r="L86" s="232">
        <v>3.551824346141427E-3</v>
      </c>
      <c r="M86" s="215"/>
      <c r="N86" s="215"/>
      <c r="O86" s="215"/>
      <c r="P86" s="149"/>
    </row>
    <row r="87" spans="2:16" ht="16.5" x14ac:dyDescent="0.3">
      <c r="B87" s="148"/>
      <c r="C87" s="215"/>
      <c r="D87" s="215"/>
      <c r="E87" s="47" t="s">
        <v>83</v>
      </c>
      <c r="F87" s="233">
        <v>0.27272727272727271</v>
      </c>
      <c r="G87" s="233">
        <v>0.27272727272727271</v>
      </c>
      <c r="H87" s="233">
        <v>0.36363636363636365</v>
      </c>
      <c r="I87" s="233">
        <v>9.0909090909090912E-2</v>
      </c>
      <c r="J87" s="233">
        <v>0</v>
      </c>
      <c r="K87" s="233">
        <v>0</v>
      </c>
      <c r="L87" s="233">
        <v>1</v>
      </c>
      <c r="M87" s="215"/>
      <c r="N87" s="215"/>
      <c r="O87" s="215"/>
      <c r="P87" s="149"/>
    </row>
    <row r="88" spans="2:16" ht="16.5" x14ac:dyDescent="0.3">
      <c r="B88" s="148"/>
      <c r="C88" s="215"/>
      <c r="D88" s="215"/>
      <c r="E88" s="186" t="s">
        <v>78</v>
      </c>
      <c r="F88" s="232">
        <v>0.14925373134328357</v>
      </c>
      <c r="G88" s="232">
        <v>0.27363184079601988</v>
      </c>
      <c r="H88" s="232">
        <v>0.31840796019900497</v>
      </c>
      <c r="I88" s="232">
        <v>0.17910447761194029</v>
      </c>
      <c r="J88" s="232">
        <v>4.4776119402985072E-2</v>
      </c>
      <c r="K88" s="232">
        <v>3.482587064676617E-2</v>
      </c>
      <c r="L88" s="232">
        <v>6.4901517597675165E-2</v>
      </c>
      <c r="M88" s="215"/>
      <c r="N88" s="215"/>
      <c r="O88" s="215"/>
      <c r="P88" s="149"/>
    </row>
    <row r="89" spans="2:16" ht="16.5" x14ac:dyDescent="0.3">
      <c r="B89" s="148"/>
      <c r="C89" s="215"/>
      <c r="D89" s="215"/>
      <c r="E89" s="47" t="s">
        <v>39</v>
      </c>
      <c r="F89" s="233">
        <v>0.1111111111111111</v>
      </c>
      <c r="G89" s="233">
        <v>0.24444444444444444</v>
      </c>
      <c r="H89" s="233">
        <v>0.3888888888888889</v>
      </c>
      <c r="I89" s="233">
        <v>0.18888888888888888</v>
      </c>
      <c r="J89" s="233">
        <v>3.3333333333333333E-2</v>
      </c>
      <c r="K89" s="233">
        <v>3.3333333333333333E-2</v>
      </c>
      <c r="L89" s="233">
        <v>0.44776119402985076</v>
      </c>
      <c r="M89" s="215"/>
      <c r="N89" s="215"/>
      <c r="O89" s="215"/>
      <c r="P89" s="149"/>
    </row>
    <row r="90" spans="2:16" ht="16.5" x14ac:dyDescent="0.3">
      <c r="B90" s="148"/>
      <c r="C90" s="215"/>
      <c r="D90" s="215"/>
      <c r="E90" s="50" t="s">
        <v>48</v>
      </c>
      <c r="F90" s="234">
        <v>0.1891891891891892</v>
      </c>
      <c r="G90" s="234">
        <v>0.29729729729729731</v>
      </c>
      <c r="H90" s="234">
        <v>0.25675675675675674</v>
      </c>
      <c r="I90" s="234">
        <v>0.16216216216216217</v>
      </c>
      <c r="J90" s="234">
        <v>5.4054054054054057E-2</v>
      </c>
      <c r="K90" s="234">
        <v>4.0540540540540543E-2</v>
      </c>
      <c r="L90" s="234">
        <v>0.36815920398009949</v>
      </c>
      <c r="M90" s="215"/>
      <c r="N90" s="215"/>
      <c r="O90" s="215"/>
      <c r="P90" s="149"/>
    </row>
    <row r="91" spans="2:16" ht="16.5" x14ac:dyDescent="0.3">
      <c r="B91" s="148"/>
      <c r="C91" s="215"/>
      <c r="D91" s="215"/>
      <c r="E91" s="47" t="s">
        <v>26</v>
      </c>
      <c r="F91" s="233">
        <v>0.16216216216216217</v>
      </c>
      <c r="G91" s="233">
        <v>0.29729729729729731</v>
      </c>
      <c r="H91" s="233">
        <v>0.27027027027027029</v>
      </c>
      <c r="I91" s="233">
        <v>0.1891891891891892</v>
      </c>
      <c r="J91" s="233">
        <v>5.4054054054054057E-2</v>
      </c>
      <c r="K91" s="233">
        <v>2.7027027027027029E-2</v>
      </c>
      <c r="L91" s="233">
        <v>0.18407960199004975</v>
      </c>
      <c r="M91" s="215"/>
      <c r="N91" s="215"/>
      <c r="O91" s="215"/>
      <c r="P91" s="149"/>
    </row>
    <row r="92" spans="2:16" ht="16.5" x14ac:dyDescent="0.3">
      <c r="B92" s="148"/>
      <c r="C92" s="215"/>
      <c r="D92" s="215"/>
      <c r="E92" s="186" t="s">
        <v>152</v>
      </c>
      <c r="F92" s="232">
        <v>0.21656050955414013</v>
      </c>
      <c r="G92" s="232">
        <v>0.31210191082802546</v>
      </c>
      <c r="H92" s="232">
        <v>0.29936305732484075</v>
      </c>
      <c r="I92" s="232">
        <v>0.11464968152866242</v>
      </c>
      <c r="J92" s="232">
        <v>3.8216560509554139E-2</v>
      </c>
      <c r="K92" s="232">
        <v>1.9108280254777069E-2</v>
      </c>
      <c r="L92" s="232">
        <v>5.0694220213109459E-2</v>
      </c>
      <c r="M92" s="215"/>
      <c r="N92" s="215"/>
      <c r="O92" s="215"/>
      <c r="P92" s="149"/>
    </row>
    <row r="93" spans="2:16" ht="16.5" x14ac:dyDescent="0.3">
      <c r="B93" s="148"/>
      <c r="C93" s="215"/>
      <c r="D93" s="215"/>
      <c r="E93" s="47" t="s">
        <v>18</v>
      </c>
      <c r="F93" s="233">
        <v>0.19008264462809918</v>
      </c>
      <c r="G93" s="233">
        <v>0.31404958677685951</v>
      </c>
      <c r="H93" s="233">
        <v>0.32231404958677684</v>
      </c>
      <c r="I93" s="233">
        <v>0.11570247933884298</v>
      </c>
      <c r="J93" s="233">
        <v>4.1322314049586778E-2</v>
      </c>
      <c r="K93" s="233">
        <v>1.6528925619834711E-2</v>
      </c>
      <c r="L93" s="233">
        <v>0.77070063694267521</v>
      </c>
      <c r="M93" s="215"/>
      <c r="N93" s="215"/>
      <c r="O93" s="215"/>
      <c r="P93" s="149"/>
    </row>
    <row r="94" spans="2:16" ht="16.5" x14ac:dyDescent="0.3">
      <c r="B94" s="148"/>
      <c r="C94" s="215"/>
      <c r="D94" s="215"/>
      <c r="E94" s="50" t="s">
        <v>8</v>
      </c>
      <c r="F94" s="234">
        <v>0.29411764705882354</v>
      </c>
      <c r="G94" s="234">
        <v>0.35294117647058826</v>
      </c>
      <c r="H94" s="234">
        <v>0.23529411764705882</v>
      </c>
      <c r="I94" s="234">
        <v>5.8823529411764705E-2</v>
      </c>
      <c r="J94" s="234">
        <v>5.8823529411764705E-2</v>
      </c>
      <c r="K94" s="234">
        <v>0</v>
      </c>
      <c r="L94" s="234">
        <v>0.10828025477707007</v>
      </c>
      <c r="M94" s="215"/>
      <c r="N94" s="215"/>
      <c r="O94" s="215"/>
      <c r="P94" s="149"/>
    </row>
    <row r="95" spans="2:16" ht="16.5" x14ac:dyDescent="0.3">
      <c r="B95" s="148"/>
      <c r="C95" s="215"/>
      <c r="D95" s="215"/>
      <c r="E95" s="47" t="s">
        <v>46</v>
      </c>
      <c r="F95" s="233">
        <v>0.31578947368421051</v>
      </c>
      <c r="G95" s="233">
        <v>0.26315789473684209</v>
      </c>
      <c r="H95" s="233">
        <v>0.21052631578947367</v>
      </c>
      <c r="I95" s="233">
        <v>0.15789473684210525</v>
      </c>
      <c r="J95" s="233">
        <v>0</v>
      </c>
      <c r="K95" s="233">
        <v>5.2631578947368418E-2</v>
      </c>
      <c r="L95" s="233">
        <v>0.12101910828025478</v>
      </c>
      <c r="M95" s="215"/>
      <c r="N95" s="215"/>
      <c r="O95" s="215"/>
      <c r="P95" s="149"/>
    </row>
    <row r="96" spans="2:16" ht="16.5" x14ac:dyDescent="0.3">
      <c r="B96" s="148"/>
      <c r="C96" s="215"/>
      <c r="D96" s="215"/>
      <c r="E96" s="186" t="s">
        <v>32</v>
      </c>
      <c r="F96" s="232">
        <v>0.32258064516129031</v>
      </c>
      <c r="G96" s="232">
        <v>0.36559139784946237</v>
      </c>
      <c r="H96" s="232">
        <v>0.21505376344086022</v>
      </c>
      <c r="I96" s="232">
        <v>8.6021505376344093E-2</v>
      </c>
      <c r="J96" s="232">
        <v>0</v>
      </c>
      <c r="K96" s="232">
        <v>1.0752688172043012E-2</v>
      </c>
      <c r="L96" s="232">
        <v>3.0029060381013883E-2</v>
      </c>
      <c r="M96" s="215"/>
      <c r="N96" s="215"/>
      <c r="O96" s="215"/>
      <c r="P96" s="149"/>
    </row>
    <row r="97" spans="2:16" ht="16.5" x14ac:dyDescent="0.3">
      <c r="B97" s="148"/>
      <c r="C97" s="215"/>
      <c r="D97" s="215"/>
      <c r="E97" s="47" t="s">
        <v>31</v>
      </c>
      <c r="F97" s="233">
        <v>0.32258064516129031</v>
      </c>
      <c r="G97" s="233">
        <v>0.36559139784946237</v>
      </c>
      <c r="H97" s="233">
        <v>0.21505376344086022</v>
      </c>
      <c r="I97" s="233">
        <v>8.6021505376344093E-2</v>
      </c>
      <c r="J97" s="233">
        <v>0</v>
      </c>
      <c r="K97" s="233">
        <v>1.0752688172043012E-2</v>
      </c>
      <c r="L97" s="233">
        <v>1</v>
      </c>
      <c r="M97" s="215"/>
      <c r="N97" s="215"/>
      <c r="O97" s="215"/>
      <c r="P97" s="149"/>
    </row>
    <row r="98" spans="2:16" ht="16.5" x14ac:dyDescent="0.3">
      <c r="B98" s="148"/>
      <c r="C98" s="215"/>
      <c r="D98" s="215"/>
      <c r="E98" s="186" t="s">
        <v>60</v>
      </c>
      <c r="F98" s="232">
        <v>0.21111111111111111</v>
      </c>
      <c r="G98" s="232">
        <v>0.37777777777777777</v>
      </c>
      <c r="H98" s="232">
        <v>0.2</v>
      </c>
      <c r="I98" s="232">
        <v>0.16666666666666666</v>
      </c>
      <c r="J98" s="232">
        <v>3.3333333333333333E-2</v>
      </c>
      <c r="K98" s="232">
        <v>1.1111111111111112E-2</v>
      </c>
      <c r="L98" s="232">
        <v>2.9060381013884404E-2</v>
      </c>
      <c r="M98" s="215"/>
      <c r="N98" s="215"/>
      <c r="O98" s="215"/>
      <c r="P98" s="149"/>
    </row>
    <row r="99" spans="2:16" ht="16.5" x14ac:dyDescent="0.3">
      <c r="B99" s="148"/>
      <c r="C99" s="215"/>
      <c r="D99" s="215"/>
      <c r="E99" s="47" t="s">
        <v>61</v>
      </c>
      <c r="F99" s="233">
        <v>0.21111111111111111</v>
      </c>
      <c r="G99" s="233">
        <v>0.37777777777777777</v>
      </c>
      <c r="H99" s="233">
        <v>0.2</v>
      </c>
      <c r="I99" s="233">
        <v>0.16666666666666666</v>
      </c>
      <c r="J99" s="233">
        <v>3.3333333333333333E-2</v>
      </c>
      <c r="K99" s="233">
        <v>1.1111111111111112E-2</v>
      </c>
      <c r="L99" s="233">
        <v>9.719222462203024E-2</v>
      </c>
      <c r="M99" s="215"/>
      <c r="N99" s="215"/>
      <c r="O99" s="215"/>
      <c r="P99" s="149"/>
    </row>
    <row r="100" spans="2:16" ht="16.5" x14ac:dyDescent="0.3">
      <c r="B100" s="148"/>
      <c r="C100" s="215"/>
      <c r="D100" s="215"/>
      <c r="E100" s="147" t="s">
        <v>135</v>
      </c>
      <c r="F100" s="235">
        <v>0.2392638036809816</v>
      </c>
      <c r="G100" s="235">
        <v>0.30319664191152729</v>
      </c>
      <c r="H100" s="235">
        <v>0.24927349047465289</v>
      </c>
      <c r="I100" s="235">
        <v>0.13561511139812721</v>
      </c>
      <c r="J100" s="235">
        <v>4.5527930255085565E-2</v>
      </c>
      <c r="K100" s="235">
        <v>2.7123022279625444E-2</v>
      </c>
      <c r="L100" s="235">
        <v>1</v>
      </c>
      <c r="M100" s="215"/>
      <c r="N100" s="215"/>
      <c r="O100" s="215"/>
      <c r="P100" s="149"/>
    </row>
    <row r="101" spans="2:16" ht="16.5" x14ac:dyDescent="0.3">
      <c r="B101" s="148"/>
      <c r="C101" s="215"/>
      <c r="D101" s="215"/>
      <c r="E101" s="47" t="s">
        <v>99</v>
      </c>
      <c r="F101" s="233">
        <v>0.1</v>
      </c>
      <c r="G101" s="233">
        <v>0.3</v>
      </c>
      <c r="H101" s="233">
        <v>0</v>
      </c>
      <c r="I101" s="233">
        <v>0.4</v>
      </c>
      <c r="J101" s="233">
        <v>0.2</v>
      </c>
      <c r="K101" s="233">
        <v>0</v>
      </c>
      <c r="L101" s="233">
        <v>1</v>
      </c>
      <c r="M101" s="215"/>
      <c r="N101" s="215"/>
      <c r="O101" s="215"/>
      <c r="P101" s="149"/>
    </row>
    <row r="102" spans="2:16" ht="16.5" x14ac:dyDescent="0.3">
      <c r="B102" s="148"/>
      <c r="C102" s="215"/>
      <c r="D102" s="215"/>
      <c r="E102" s="50" t="s">
        <v>97</v>
      </c>
      <c r="F102" s="234" t="s">
        <v>75</v>
      </c>
      <c r="G102" s="234" t="s">
        <v>75</v>
      </c>
      <c r="H102" s="234" t="s">
        <v>75</v>
      </c>
      <c r="I102" s="234" t="s">
        <v>75</v>
      </c>
      <c r="J102" s="234" t="s">
        <v>75</v>
      </c>
      <c r="K102" s="234" t="s">
        <v>75</v>
      </c>
      <c r="L102" s="234" t="s">
        <v>75</v>
      </c>
      <c r="M102" s="215"/>
      <c r="N102" s="215"/>
      <c r="O102" s="215"/>
      <c r="P102" s="149"/>
    </row>
    <row r="103" spans="2:16" ht="16.5" x14ac:dyDescent="0.3">
      <c r="B103" s="148"/>
      <c r="C103" s="215"/>
      <c r="D103" s="215"/>
      <c r="E103" s="47" t="s">
        <v>88</v>
      </c>
      <c r="F103" s="233" t="s">
        <v>75</v>
      </c>
      <c r="G103" s="233" t="s">
        <v>75</v>
      </c>
      <c r="H103" s="233">
        <v>0.33333333333333331</v>
      </c>
      <c r="I103" s="233">
        <v>0.33333333333333331</v>
      </c>
      <c r="J103" s="233">
        <v>0.16666666666666666</v>
      </c>
      <c r="K103" s="233">
        <v>0.16666666666666666</v>
      </c>
      <c r="L103" s="233">
        <v>1</v>
      </c>
      <c r="M103" s="215"/>
      <c r="N103" s="215"/>
      <c r="O103" s="215"/>
      <c r="P103" s="149"/>
    </row>
    <row r="104" spans="2:16" ht="16.5" x14ac:dyDescent="0.3">
      <c r="B104" s="148"/>
      <c r="C104" s="215"/>
      <c r="D104" s="215"/>
      <c r="E104" s="50" t="s">
        <v>85</v>
      </c>
      <c r="F104" s="234" t="s">
        <v>75</v>
      </c>
      <c r="G104" s="234" t="s">
        <v>75</v>
      </c>
      <c r="H104" s="234">
        <v>0.42857142857142855</v>
      </c>
      <c r="I104" s="234">
        <v>0</v>
      </c>
      <c r="J104" s="234">
        <v>0.42857142857142855</v>
      </c>
      <c r="K104" s="234">
        <v>0.14285714285714285</v>
      </c>
      <c r="L104" s="234">
        <v>1</v>
      </c>
      <c r="M104" s="215"/>
      <c r="N104" s="215"/>
      <c r="O104" s="215"/>
      <c r="P104" s="149"/>
    </row>
    <row r="105" spans="2:16" ht="18" x14ac:dyDescent="0.3">
      <c r="B105" s="148"/>
      <c r="C105" s="215"/>
      <c r="D105" s="215"/>
      <c r="E105" s="158" t="s">
        <v>156</v>
      </c>
      <c r="F105" s="204">
        <v>0.23782051282051281</v>
      </c>
      <c r="G105" s="204">
        <v>0.30192307692307691</v>
      </c>
      <c r="H105" s="204">
        <v>0.24903846153846154</v>
      </c>
      <c r="I105" s="204">
        <v>0.13653846153846153</v>
      </c>
      <c r="J105" s="204">
        <v>4.7115384615384615E-2</v>
      </c>
      <c r="K105" s="204">
        <v>2.7564102564102563E-2</v>
      </c>
      <c r="L105" s="204">
        <v>1</v>
      </c>
      <c r="M105" s="215"/>
      <c r="N105" s="215"/>
      <c r="O105" s="215"/>
      <c r="P105" s="149"/>
    </row>
    <row r="106" spans="2:16" ht="16.5" x14ac:dyDescent="0.3">
      <c r="B106" s="148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149"/>
    </row>
    <row r="107" spans="2:16" ht="16.5" x14ac:dyDescent="0.3">
      <c r="B107" s="148"/>
      <c r="C107" s="518" t="s">
        <v>139</v>
      </c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149"/>
    </row>
    <row r="108" spans="2:16" x14ac:dyDescent="0.2">
      <c r="B108" s="148"/>
      <c r="C108" s="148"/>
      <c r="D108" s="148"/>
      <c r="E108" s="148"/>
      <c r="F108" s="151"/>
      <c r="G108" s="151"/>
      <c r="H108" s="151"/>
      <c r="I108" s="152"/>
      <c r="J108" s="152"/>
      <c r="K108" s="152"/>
      <c r="L108" s="150"/>
      <c r="M108" s="150"/>
      <c r="N108" s="150"/>
      <c r="O108" s="178"/>
      <c r="P108" s="150"/>
    </row>
  </sheetData>
  <sortState ref="E43:L44">
    <sortCondition ref="E42:E44"/>
  </sortState>
  <mergeCells count="20">
    <mergeCell ref="E57:M57"/>
    <mergeCell ref="C107:O107"/>
    <mergeCell ref="E59:E60"/>
    <mergeCell ref="F59:F60"/>
    <mergeCell ref="G59:G60"/>
    <mergeCell ref="H59:H60"/>
    <mergeCell ref="I59:I60"/>
    <mergeCell ref="J59:J60"/>
    <mergeCell ref="K59:K60"/>
    <mergeCell ref="L59:L60"/>
    <mergeCell ref="K8:K9"/>
    <mergeCell ref="C4:O6"/>
    <mergeCell ref="E8:E9"/>
    <mergeCell ref="L8:L9"/>
    <mergeCell ref="C56:O56"/>
    <mergeCell ref="F8:F9"/>
    <mergeCell ref="G8:G9"/>
    <mergeCell ref="H8:H9"/>
    <mergeCell ref="I8:I9"/>
    <mergeCell ref="J8:J9"/>
  </mergeCells>
  <pageMargins left="0.75" right="0.75" top="1" bottom="1" header="0" footer="0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7"/>
  <dimension ref="B2:AB66"/>
  <sheetViews>
    <sheetView zoomScale="70" zoomScaleNormal="70" workbookViewId="0">
      <selection activeCell="C6" sqref="C6:T9"/>
    </sheetView>
  </sheetViews>
  <sheetFormatPr baseColWidth="10" defaultColWidth="11.42578125" defaultRowHeight="12.75" x14ac:dyDescent="0.2"/>
  <cols>
    <col min="1" max="1" width="4.7109375" style="13" customWidth="1"/>
    <col min="2" max="2" width="2.42578125" style="13" customWidth="1"/>
    <col min="3" max="9" width="11.42578125" style="13"/>
    <col min="10" max="10" width="32" style="13" customWidth="1"/>
    <col min="11" max="15" width="11.42578125" style="13"/>
    <col min="16" max="16" width="11.42578125" style="13" customWidth="1"/>
    <col min="17" max="19" width="11.42578125" style="13"/>
    <col min="20" max="20" width="11.42578125" style="13" customWidth="1"/>
    <col min="21" max="21" width="2.28515625" style="13" customWidth="1"/>
    <col min="22" max="22" width="11.42578125" style="13"/>
    <col min="23" max="23" width="33.85546875" style="13" customWidth="1"/>
    <col min="24" max="24" width="9.28515625" style="13" bestFit="1" customWidth="1"/>
    <col min="25" max="26" width="11.42578125" style="13"/>
    <col min="27" max="27" width="19" style="13" customWidth="1"/>
    <col min="28" max="16384" width="11.42578125" style="13"/>
  </cols>
  <sheetData>
    <row r="2" spans="2:28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8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8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8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8" ht="13.5" customHeight="1" x14ac:dyDescent="0.2">
      <c r="B6" s="161"/>
      <c r="C6" s="504" t="str">
        <f>+"Comparativo Inscritos Totales 
"&amp;TD!B3&amp;"vs. "&amp;TD!B1</f>
        <v>Comparativo Inscritos Totales 
2025-1 vs. 2026-1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8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8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8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8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8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  <c r="V11" s="313"/>
      <c r="W11" s="313"/>
      <c r="X11" s="313"/>
      <c r="Y11" s="313"/>
      <c r="Z11" s="313"/>
      <c r="AA11" s="313"/>
      <c r="AB11" s="313"/>
    </row>
    <row r="12" spans="2:28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  <c r="V12" s="313"/>
      <c r="W12" s="313"/>
      <c r="X12" s="313"/>
      <c r="Y12" s="313"/>
      <c r="Z12" s="313"/>
      <c r="AA12" s="313"/>
      <c r="AB12" s="313"/>
    </row>
    <row r="13" spans="2:28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  <c r="V13" s="313"/>
      <c r="W13" s="313"/>
      <c r="X13" s="313"/>
      <c r="Y13" s="313"/>
      <c r="Z13" s="313"/>
      <c r="AA13" s="313"/>
      <c r="AB13" s="313"/>
    </row>
    <row r="14" spans="2:28" ht="13.5" customHeight="1" x14ac:dyDescent="0.2">
      <c r="B14" s="161"/>
      <c r="C14" s="31"/>
      <c r="D14" s="31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  <c r="V14" s="313"/>
      <c r="W14" s="313"/>
      <c r="X14" s="313"/>
      <c r="Y14" s="313"/>
      <c r="Z14" s="313"/>
      <c r="AA14" s="313"/>
      <c r="AB14" s="313"/>
    </row>
    <row r="15" spans="2:28" ht="13.5" customHeight="1" x14ac:dyDescent="0.2">
      <c r="B15" s="161"/>
      <c r="C15" s="31"/>
      <c r="D15" s="31"/>
      <c r="E15" s="31"/>
      <c r="F15" s="31"/>
      <c r="G15" s="31"/>
      <c r="H15" s="31"/>
      <c r="I15" s="22"/>
      <c r="J15" s="22"/>
      <c r="K15" s="22"/>
      <c r="L15" s="22"/>
      <c r="M15" s="22"/>
      <c r="N15" s="31"/>
      <c r="O15" s="31"/>
      <c r="P15" s="31"/>
      <c r="Q15" s="31"/>
      <c r="R15" s="31"/>
      <c r="S15" s="31"/>
      <c r="T15" s="31"/>
      <c r="U15" s="161"/>
      <c r="V15" s="313"/>
      <c r="W15" s="313"/>
      <c r="X15" s="313"/>
      <c r="Y15" s="313"/>
      <c r="Z15" s="313"/>
      <c r="AA15" s="313"/>
      <c r="AB15" s="313"/>
    </row>
    <row r="16" spans="2:28" ht="13.5" customHeight="1" x14ac:dyDescent="0.2">
      <c r="B16" s="161"/>
      <c r="C16" s="31"/>
      <c r="D16" s="31"/>
      <c r="E16" s="31"/>
      <c r="F16" s="31"/>
      <c r="G16" s="31"/>
      <c r="H16" s="31"/>
      <c r="I16" s="22"/>
      <c r="J16" s="22"/>
      <c r="K16" s="22"/>
      <c r="L16" s="22"/>
      <c r="M16" s="22"/>
      <c r="N16" s="31"/>
      <c r="O16" s="31"/>
      <c r="P16" s="31"/>
      <c r="Q16" s="31"/>
      <c r="R16" s="31"/>
      <c r="S16" s="31"/>
      <c r="T16" s="31"/>
      <c r="U16" s="161"/>
      <c r="V16" s="313"/>
      <c r="W16" s="313"/>
      <c r="X16" s="313"/>
      <c r="Y16" s="313"/>
      <c r="Z16" s="313"/>
      <c r="AA16" s="313"/>
      <c r="AB16" s="313"/>
    </row>
    <row r="17" spans="2:28" ht="13.5" customHeight="1" x14ac:dyDescent="0.2">
      <c r="B17" s="161"/>
      <c r="C17" s="31"/>
      <c r="D17" s="31"/>
      <c r="E17" s="31"/>
      <c r="F17" s="31"/>
      <c r="G17" s="31"/>
      <c r="H17" s="31"/>
      <c r="I17" s="22"/>
      <c r="J17" s="22"/>
      <c r="K17" s="22"/>
      <c r="L17" s="22"/>
      <c r="M17" s="22"/>
      <c r="N17" s="31"/>
      <c r="O17" s="31"/>
      <c r="P17" s="31"/>
      <c r="Q17" s="31"/>
      <c r="R17" s="31"/>
      <c r="S17" s="31"/>
      <c r="T17" s="31"/>
      <c r="U17" s="161"/>
      <c r="V17" s="313"/>
      <c r="W17" s="313"/>
      <c r="X17" s="313"/>
      <c r="Y17" s="313"/>
      <c r="Z17" s="313"/>
      <c r="AA17" s="313"/>
      <c r="AB17" s="313"/>
    </row>
    <row r="18" spans="2:28" ht="13.5" customHeight="1" x14ac:dyDescent="0.2">
      <c r="B18" s="161"/>
      <c r="C18" s="31"/>
      <c r="D18" s="31"/>
      <c r="E18" s="31"/>
      <c r="F18" s="31"/>
      <c r="G18" s="31"/>
      <c r="H18" s="31"/>
      <c r="I18" s="22"/>
      <c r="J18" s="453"/>
      <c r="K18" s="438"/>
      <c r="L18" s="316"/>
      <c r="M18" s="22"/>
      <c r="N18" s="31"/>
      <c r="O18" s="31"/>
      <c r="P18" s="31"/>
      <c r="Q18" s="31"/>
      <c r="R18" s="31"/>
      <c r="S18" s="31"/>
      <c r="T18" s="31"/>
      <c r="U18" s="161"/>
      <c r="V18" s="313"/>
      <c r="W18" s="313"/>
      <c r="X18" s="313"/>
      <c r="Y18" s="313"/>
      <c r="Z18" s="313"/>
      <c r="AA18" s="313"/>
      <c r="AB18" s="313"/>
    </row>
    <row r="19" spans="2:28" ht="13.5" customHeight="1" x14ac:dyDescent="0.2">
      <c r="B19" s="161"/>
      <c r="C19" s="31"/>
      <c r="D19" s="31"/>
      <c r="E19" s="31"/>
      <c r="F19" s="31"/>
      <c r="G19" s="31"/>
      <c r="H19" s="31"/>
      <c r="I19" s="22"/>
      <c r="J19" s="453"/>
      <c r="K19" s="439"/>
      <c r="L19" s="456"/>
      <c r="M19" s="22"/>
      <c r="N19" s="31"/>
      <c r="O19" s="31"/>
      <c r="P19" s="31"/>
      <c r="Q19" s="31"/>
      <c r="R19" s="31"/>
      <c r="S19" s="31"/>
      <c r="T19" s="31"/>
      <c r="U19" s="161"/>
      <c r="AA19" s="313"/>
      <c r="AB19" s="313"/>
    </row>
    <row r="20" spans="2:28" ht="13.5" customHeight="1" x14ac:dyDescent="0.2">
      <c r="B20" s="161"/>
      <c r="C20" s="31"/>
      <c r="D20" s="31"/>
      <c r="E20" s="31"/>
      <c r="F20" s="31"/>
      <c r="G20" s="31"/>
      <c r="H20" s="31"/>
      <c r="I20" s="22"/>
      <c r="J20" s="454"/>
      <c r="K20" s="439"/>
      <c r="L20" s="456"/>
      <c r="M20" s="22"/>
      <c r="N20" s="31"/>
      <c r="O20" s="31"/>
      <c r="P20" s="31"/>
      <c r="Q20" s="31"/>
      <c r="R20" s="31"/>
      <c r="S20" s="31"/>
      <c r="T20" s="31"/>
      <c r="U20" s="161"/>
      <c r="AA20" s="313"/>
      <c r="AB20" s="313"/>
    </row>
    <row r="21" spans="2:28" ht="13.5" customHeight="1" x14ac:dyDescent="0.2">
      <c r="B21" s="161"/>
      <c r="C21" s="31"/>
      <c r="D21" s="31"/>
      <c r="E21" s="31"/>
      <c r="F21" s="31"/>
      <c r="G21" s="31"/>
      <c r="H21" s="31"/>
      <c r="I21" s="22"/>
      <c r="J21" s="310"/>
      <c r="K21" s="439"/>
      <c r="L21" s="456"/>
      <c r="M21" s="22"/>
      <c r="N21" s="31"/>
      <c r="O21" s="31"/>
      <c r="P21" s="31"/>
      <c r="Q21" s="31"/>
      <c r="R21" s="31"/>
      <c r="S21" s="31"/>
      <c r="T21" s="31"/>
      <c r="U21" s="161"/>
      <c r="AA21" s="313"/>
      <c r="AB21" s="313"/>
    </row>
    <row r="22" spans="2:28" ht="13.5" customHeight="1" x14ac:dyDescent="0.2">
      <c r="B22" s="161"/>
      <c r="C22" s="31"/>
      <c r="D22" s="31"/>
      <c r="E22" s="31"/>
      <c r="F22" s="31"/>
      <c r="G22" s="31"/>
      <c r="H22" s="31"/>
      <c r="I22" s="22"/>
      <c r="J22" s="310"/>
      <c r="K22" s="439"/>
      <c r="L22" s="456"/>
      <c r="M22" s="22"/>
      <c r="N22" s="31"/>
      <c r="O22" s="31"/>
      <c r="P22" s="31"/>
      <c r="Q22" s="31"/>
      <c r="R22" s="31"/>
      <c r="S22" s="31"/>
      <c r="T22" s="31"/>
      <c r="U22" s="161"/>
      <c r="AA22" s="313"/>
      <c r="AB22" s="313"/>
    </row>
    <row r="23" spans="2:28" ht="13.5" customHeight="1" x14ac:dyDescent="0.2">
      <c r="B23" s="161"/>
      <c r="C23" s="60"/>
      <c r="D23" s="61"/>
      <c r="E23" s="61"/>
      <c r="F23" s="61"/>
      <c r="G23" s="61"/>
      <c r="H23" s="61"/>
      <c r="I23" s="22"/>
      <c r="J23" s="310"/>
      <c r="K23" s="439"/>
      <c r="L23" s="456"/>
      <c r="M23" s="22"/>
      <c r="N23" s="61"/>
      <c r="O23" s="61"/>
      <c r="P23" s="61"/>
      <c r="Q23" s="61"/>
      <c r="R23" s="61"/>
      <c r="S23" s="61"/>
      <c r="T23" s="61"/>
      <c r="U23" s="161"/>
      <c r="AA23" s="313"/>
      <c r="AB23" s="313"/>
    </row>
    <row r="24" spans="2:28" ht="13.5" customHeight="1" x14ac:dyDescent="0.2">
      <c r="B24" s="161"/>
      <c r="C24" s="61"/>
      <c r="D24" s="61"/>
      <c r="E24" s="61"/>
      <c r="F24" s="61"/>
      <c r="G24" s="61"/>
      <c r="H24" s="61"/>
      <c r="I24" s="22"/>
      <c r="J24" s="310"/>
      <c r="K24" s="439"/>
      <c r="L24" s="456"/>
      <c r="M24" s="22"/>
      <c r="N24" s="61"/>
      <c r="O24" s="61"/>
      <c r="P24" s="61"/>
      <c r="Q24" s="61"/>
      <c r="R24" s="61"/>
      <c r="S24" s="61"/>
      <c r="T24" s="61"/>
      <c r="U24" s="161"/>
      <c r="AA24" s="313"/>
      <c r="AB24" s="313"/>
    </row>
    <row r="25" spans="2:28" ht="13.5" customHeight="1" x14ac:dyDescent="0.2">
      <c r="B25" s="161"/>
      <c r="C25" s="61"/>
      <c r="D25" s="61"/>
      <c r="E25" s="61"/>
      <c r="F25" s="61"/>
      <c r="G25" s="61"/>
      <c r="H25" s="61"/>
      <c r="I25" s="22"/>
      <c r="J25" s="310"/>
      <c r="K25" s="439"/>
      <c r="L25" s="456"/>
      <c r="M25" s="22"/>
      <c r="N25" s="61"/>
      <c r="O25" s="61"/>
      <c r="P25" s="61"/>
      <c r="Q25" s="61"/>
      <c r="R25" s="61"/>
      <c r="S25" s="61"/>
      <c r="T25" s="61"/>
      <c r="U25" s="161"/>
      <c r="AA25" s="313"/>
      <c r="AB25" s="313"/>
    </row>
    <row r="26" spans="2:28" ht="13.5" customHeight="1" x14ac:dyDescent="0.2">
      <c r="B26" s="161"/>
      <c r="C26" s="61"/>
      <c r="D26" s="61"/>
      <c r="E26" s="61"/>
      <c r="F26" s="61"/>
      <c r="G26" s="61"/>
      <c r="H26" s="61"/>
      <c r="I26" s="22"/>
      <c r="J26" s="445"/>
      <c r="K26" s="446"/>
      <c r="L26" s="456"/>
      <c r="M26" s="22"/>
      <c r="N26" s="61"/>
      <c r="O26" s="61"/>
      <c r="P26" s="61"/>
      <c r="Q26" s="61"/>
      <c r="R26" s="61"/>
      <c r="S26" s="61"/>
      <c r="T26" s="61"/>
      <c r="U26" s="161"/>
      <c r="AA26" s="313"/>
      <c r="AB26" s="313"/>
    </row>
    <row r="27" spans="2:28" ht="13.5" customHeight="1" x14ac:dyDescent="0.2">
      <c r="B27" s="161"/>
      <c r="C27" s="61"/>
      <c r="D27" s="61"/>
      <c r="E27" s="61"/>
      <c r="F27" s="61"/>
      <c r="G27" s="61"/>
      <c r="H27" s="61"/>
      <c r="I27" s="22"/>
      <c r="J27" s="310"/>
      <c r="K27" s="439"/>
      <c r="L27" s="456"/>
      <c r="M27" s="22"/>
      <c r="N27" s="61"/>
      <c r="O27" s="61"/>
      <c r="P27" s="61"/>
      <c r="Q27" s="61"/>
      <c r="R27" s="61"/>
      <c r="S27" s="61"/>
      <c r="T27" s="61"/>
      <c r="U27" s="161"/>
      <c r="AA27" s="313"/>
      <c r="AB27" s="313"/>
    </row>
    <row r="28" spans="2:28" ht="13.5" customHeight="1" x14ac:dyDescent="0.2">
      <c r="B28" s="161"/>
      <c r="C28" s="61"/>
      <c r="D28" s="61"/>
      <c r="E28" s="61"/>
      <c r="F28" s="61"/>
      <c r="G28" s="61"/>
      <c r="H28" s="61"/>
      <c r="I28" s="22"/>
      <c r="J28" s="455"/>
      <c r="K28" s="439"/>
      <c r="L28" s="456"/>
      <c r="M28" s="22"/>
      <c r="N28" s="61"/>
      <c r="O28" s="61"/>
      <c r="P28" s="61"/>
      <c r="Q28" s="61"/>
      <c r="R28" s="61"/>
      <c r="S28" s="61"/>
      <c r="T28" s="61"/>
      <c r="U28" s="161"/>
      <c r="AA28" s="313"/>
      <c r="AB28" s="313"/>
    </row>
    <row r="29" spans="2:28" ht="13.5" customHeight="1" x14ac:dyDescent="0.2">
      <c r="B29" s="161"/>
      <c r="C29" s="31"/>
      <c r="D29" s="31"/>
      <c r="E29" s="31"/>
      <c r="F29" s="31"/>
      <c r="G29" s="31"/>
      <c r="H29" s="31"/>
      <c r="I29" s="22"/>
      <c r="J29" s="311"/>
      <c r="K29" s="439"/>
      <c r="L29" s="456"/>
      <c r="M29" s="22"/>
      <c r="N29" s="31"/>
      <c r="O29" s="31"/>
      <c r="P29" s="31"/>
      <c r="Q29" s="31"/>
      <c r="R29" s="31"/>
      <c r="S29" s="31"/>
      <c r="T29" s="31"/>
      <c r="U29" s="161"/>
      <c r="AA29" s="313"/>
      <c r="AB29" s="313"/>
    </row>
    <row r="30" spans="2:28" ht="13.5" customHeight="1" x14ac:dyDescent="0.2">
      <c r="B30" s="161"/>
      <c r="C30" s="31"/>
      <c r="D30" s="31"/>
      <c r="E30" s="31"/>
      <c r="F30" s="31"/>
      <c r="G30" s="31"/>
      <c r="H30" s="31"/>
      <c r="I30" s="22"/>
      <c r="J30" s="455"/>
      <c r="K30" s="456"/>
      <c r="L30" s="456"/>
      <c r="M30" s="22"/>
      <c r="N30" s="31"/>
      <c r="O30" s="31"/>
      <c r="P30" s="31"/>
      <c r="Q30" s="31"/>
      <c r="R30" s="31"/>
      <c r="S30" s="31"/>
      <c r="T30" s="31"/>
      <c r="U30" s="161"/>
      <c r="AA30" s="313"/>
      <c r="AB30" s="313"/>
    </row>
    <row r="31" spans="2:28" ht="13.5" customHeight="1" x14ac:dyDescent="0.2">
      <c r="B31" s="161"/>
      <c r="C31" s="31"/>
      <c r="D31" s="31"/>
      <c r="E31" s="31"/>
      <c r="F31" s="31"/>
      <c r="G31" s="31"/>
      <c r="H31" s="31"/>
      <c r="I31" s="22"/>
      <c r="J31" s="446"/>
      <c r="K31" s="456"/>
      <c r="L31" s="456"/>
      <c r="M31" s="22"/>
      <c r="N31" s="31"/>
      <c r="O31" s="31"/>
      <c r="P31" s="31"/>
      <c r="Q31" s="31"/>
      <c r="R31" s="31"/>
      <c r="S31" s="31"/>
      <c r="T31" s="31"/>
      <c r="U31" s="161"/>
      <c r="AA31" s="313"/>
      <c r="AB31" s="313"/>
    </row>
    <row r="32" spans="2:28" ht="13.5" customHeight="1" x14ac:dyDescent="0.2">
      <c r="B32" s="161"/>
      <c r="C32" s="31"/>
      <c r="D32" s="31"/>
      <c r="E32" s="31"/>
      <c r="F32" s="31"/>
      <c r="G32" s="31"/>
      <c r="H32" s="31"/>
      <c r="I32" s="22"/>
      <c r="M32" s="22"/>
      <c r="N32" s="31"/>
      <c r="O32" s="31"/>
      <c r="P32" s="31"/>
      <c r="Q32" s="31"/>
      <c r="R32" s="31"/>
      <c r="S32" s="31"/>
      <c r="T32" s="31"/>
      <c r="U32" s="161"/>
      <c r="AA32" s="313"/>
      <c r="AB32" s="313"/>
    </row>
    <row r="33" spans="2:28" ht="13.5" customHeight="1" x14ac:dyDescent="0.2">
      <c r="B33" s="161"/>
      <c r="C33" s="31"/>
      <c r="D33" s="31"/>
      <c r="E33" s="31"/>
      <c r="F33" s="31"/>
      <c r="G33" s="31"/>
      <c r="H33" s="31"/>
      <c r="I33" s="313"/>
      <c r="J33" s="47"/>
      <c r="K33" s="316"/>
      <c r="L33" s="316"/>
      <c r="M33" s="314"/>
      <c r="N33" s="31"/>
      <c r="O33" s="31"/>
      <c r="P33" s="31"/>
      <c r="Q33" s="31"/>
      <c r="R33" s="31"/>
      <c r="S33" s="31"/>
      <c r="T33" s="31"/>
      <c r="U33" s="161"/>
      <c r="AA33" s="313"/>
      <c r="AB33" s="313"/>
    </row>
    <row r="34" spans="2:28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  <c r="AA34" s="313"/>
      <c r="AB34" s="313"/>
    </row>
    <row r="35" spans="2:28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AA35" s="313"/>
      <c r="AB35" s="313"/>
    </row>
    <row r="36" spans="2:28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AA36" s="313"/>
      <c r="AB36" s="313"/>
    </row>
    <row r="37" spans="2:28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  <c r="AA37" s="313"/>
      <c r="AB37" s="313"/>
    </row>
    <row r="38" spans="2:28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  <c r="V38" s="313"/>
      <c r="W38" s="313"/>
      <c r="X38" s="315"/>
      <c r="Y38" s="315"/>
      <c r="Z38" s="315"/>
      <c r="AA38" s="313"/>
      <c r="AB38" s="313"/>
    </row>
    <row r="39" spans="2:28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  <c r="V39" s="313"/>
      <c r="W39" s="313"/>
      <c r="X39" s="315"/>
      <c r="Y39" s="315"/>
      <c r="Z39" s="315"/>
      <c r="AA39" s="313"/>
      <c r="AB39" s="313"/>
    </row>
    <row r="40" spans="2:28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V40" s="313"/>
      <c r="W40" s="313"/>
      <c r="X40" s="315"/>
      <c r="Y40" s="315"/>
      <c r="Z40" s="315"/>
      <c r="AA40" s="313"/>
      <c r="AB40" s="313"/>
    </row>
    <row r="41" spans="2:28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  <c r="V41" s="313"/>
      <c r="W41" s="313"/>
      <c r="X41" s="315"/>
      <c r="Y41" s="315"/>
      <c r="Z41" s="315"/>
      <c r="AA41" s="313"/>
      <c r="AB41" s="313"/>
    </row>
    <row r="42" spans="2:28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  <c r="V42" s="313"/>
      <c r="W42" s="313"/>
      <c r="X42" s="315"/>
      <c r="Y42" s="315"/>
      <c r="Z42" s="315"/>
      <c r="AA42" s="313"/>
      <c r="AB42" s="313"/>
    </row>
    <row r="43" spans="2:28" ht="13.5" customHeight="1" x14ac:dyDescent="0.2">
      <c r="B43" s="16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  <c r="V43" s="313"/>
      <c r="W43" s="313"/>
      <c r="X43" s="315"/>
      <c r="Y43" s="315"/>
      <c r="Z43" s="315"/>
      <c r="AA43" s="313"/>
      <c r="AB43" s="313"/>
    </row>
    <row r="44" spans="2:28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  <c r="V44" s="313"/>
      <c r="W44" s="313"/>
      <c r="X44" s="315"/>
      <c r="Y44" s="315"/>
      <c r="Z44" s="315"/>
      <c r="AA44" s="313"/>
      <c r="AB44" s="313"/>
    </row>
    <row r="45" spans="2:28" ht="13.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V45" s="313"/>
      <c r="W45" s="313"/>
      <c r="X45" s="315"/>
      <c r="Y45" s="315"/>
      <c r="Z45" s="315"/>
      <c r="AA45" s="313"/>
      <c r="AB45" s="313"/>
    </row>
    <row r="46" spans="2:28" x14ac:dyDescent="0.2">
      <c r="X46" s="312"/>
      <c r="Y46" s="312"/>
      <c r="Z46" s="312"/>
    </row>
    <row r="47" spans="2:28" x14ac:dyDescent="0.2">
      <c r="X47" s="312"/>
      <c r="Y47" s="312"/>
      <c r="Z47" s="312"/>
    </row>
    <row r="48" spans="2:28" x14ac:dyDescent="0.2">
      <c r="X48" s="312"/>
      <c r="Y48" s="312"/>
      <c r="Z48" s="312"/>
    </row>
    <row r="49" spans="9:26" x14ac:dyDescent="0.2">
      <c r="X49" s="312"/>
      <c r="Y49" s="312"/>
      <c r="Z49" s="312"/>
    </row>
    <row r="50" spans="9:26" x14ac:dyDescent="0.2">
      <c r="X50" s="312"/>
      <c r="Y50" s="312"/>
      <c r="Z50" s="312"/>
    </row>
    <row r="51" spans="9:26" x14ac:dyDescent="0.2">
      <c r="I51" s="15"/>
      <c r="J51" s="15"/>
      <c r="K51" s="15"/>
      <c r="L51" s="15"/>
      <c r="M51" s="15"/>
      <c r="N51" s="15"/>
      <c r="O51" s="15"/>
      <c r="X51" s="312"/>
      <c r="Y51" s="312"/>
      <c r="Z51" s="312"/>
    </row>
    <row r="52" spans="9:26" x14ac:dyDescent="0.2">
      <c r="I52" s="15"/>
      <c r="J52" s="15"/>
      <c r="K52" s="15"/>
      <c r="L52" s="15"/>
      <c r="M52" s="15"/>
      <c r="N52" s="15"/>
      <c r="O52" s="15"/>
    </row>
    <row r="53" spans="9:26" x14ac:dyDescent="0.2">
      <c r="I53" s="15"/>
      <c r="J53" s="15"/>
      <c r="K53" s="15"/>
      <c r="L53" s="15"/>
      <c r="M53" s="15"/>
      <c r="N53" s="15"/>
      <c r="O53" s="15"/>
    </row>
    <row r="54" spans="9:26" x14ac:dyDescent="0.2">
      <c r="I54" s="15"/>
      <c r="J54" s="15"/>
      <c r="K54" s="15"/>
      <c r="L54" s="15"/>
      <c r="M54" s="15"/>
      <c r="N54" s="15"/>
      <c r="O54" s="15"/>
    </row>
    <row r="55" spans="9:26" x14ac:dyDescent="0.2">
      <c r="I55" s="15"/>
      <c r="J55" s="15"/>
      <c r="K55" s="15"/>
      <c r="L55" s="15"/>
      <c r="M55" s="15"/>
      <c r="N55" s="15"/>
      <c r="O55" s="15"/>
    </row>
    <row r="56" spans="9:26" x14ac:dyDescent="0.2">
      <c r="I56" s="15"/>
      <c r="J56" s="15"/>
      <c r="K56" s="15"/>
      <c r="L56" s="15"/>
      <c r="M56" s="15"/>
      <c r="N56" s="15"/>
      <c r="O56" s="15"/>
    </row>
    <row r="57" spans="9:26" x14ac:dyDescent="0.2">
      <c r="I57" s="15"/>
      <c r="J57" s="15"/>
      <c r="K57" s="15"/>
      <c r="L57" s="15"/>
      <c r="M57" s="15"/>
      <c r="N57" s="15"/>
      <c r="O57" s="15"/>
    </row>
    <row r="58" spans="9:26" x14ac:dyDescent="0.2">
      <c r="I58" s="15"/>
      <c r="J58" s="15"/>
      <c r="K58" s="15"/>
      <c r="L58" s="15"/>
      <c r="M58" s="15"/>
      <c r="N58" s="15"/>
      <c r="O58" s="15"/>
    </row>
    <row r="59" spans="9:26" x14ac:dyDescent="0.2">
      <c r="I59" s="15"/>
      <c r="J59" s="15"/>
      <c r="K59" s="15"/>
      <c r="L59" s="15"/>
      <c r="M59" s="15"/>
      <c r="N59" s="15"/>
      <c r="O59" s="15"/>
    </row>
    <row r="60" spans="9:26" x14ac:dyDescent="0.2">
      <c r="I60" s="15"/>
      <c r="J60" s="15"/>
      <c r="K60" s="15"/>
      <c r="L60" s="15"/>
      <c r="M60" s="15"/>
      <c r="N60" s="15"/>
      <c r="O60" s="15"/>
    </row>
    <row r="61" spans="9:26" x14ac:dyDescent="0.2">
      <c r="I61" s="15"/>
      <c r="J61" s="15"/>
      <c r="K61" s="15"/>
      <c r="L61" s="15"/>
      <c r="M61" s="15"/>
      <c r="N61" s="15"/>
      <c r="O61" s="15"/>
    </row>
    <row r="62" spans="9:26" x14ac:dyDescent="0.2">
      <c r="I62" s="15"/>
      <c r="J62" s="15"/>
      <c r="K62" s="15"/>
      <c r="L62" s="15"/>
      <c r="M62" s="15"/>
      <c r="N62" s="15"/>
      <c r="O62" s="15"/>
    </row>
    <row r="63" spans="9:26" x14ac:dyDescent="0.2">
      <c r="I63" s="15"/>
      <c r="J63" s="15"/>
      <c r="K63" s="15"/>
      <c r="L63" s="15"/>
      <c r="M63" s="15"/>
      <c r="N63" s="15"/>
      <c r="O63" s="15"/>
    </row>
    <row r="64" spans="9:26" x14ac:dyDescent="0.2">
      <c r="I64" s="15"/>
      <c r="J64" s="15"/>
      <c r="K64" s="15"/>
      <c r="L64" s="15"/>
      <c r="M64" s="15"/>
      <c r="N64" s="15"/>
      <c r="O64" s="15"/>
    </row>
    <row r="65" spans="9:15" x14ac:dyDescent="0.2">
      <c r="I65" s="15"/>
      <c r="J65" s="15"/>
      <c r="K65" s="15"/>
      <c r="L65" s="15"/>
      <c r="M65" s="15"/>
      <c r="N65" s="15"/>
      <c r="O65" s="15"/>
    </row>
    <row r="66" spans="9:15" x14ac:dyDescent="0.2">
      <c r="I66" s="15"/>
      <c r="J66" s="15"/>
      <c r="K66" s="15"/>
      <c r="L66" s="15"/>
      <c r="M66" s="15"/>
      <c r="N66" s="15"/>
      <c r="O66" s="15"/>
    </row>
  </sheetData>
  <mergeCells count="2">
    <mergeCell ref="C6:T9"/>
    <mergeCell ref="C42:T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8"/>
  <dimension ref="B2:L58"/>
  <sheetViews>
    <sheetView workbookViewId="0">
      <selection activeCell="F37" sqref="F37"/>
    </sheetView>
  </sheetViews>
  <sheetFormatPr baseColWidth="10" defaultColWidth="11.42578125" defaultRowHeight="12.75" x14ac:dyDescent="0.2"/>
  <cols>
    <col min="1" max="1" width="22.28515625" style="10" customWidth="1"/>
    <col min="2" max="2" width="2.42578125" style="10" customWidth="1"/>
    <col min="3" max="4" width="11.42578125" style="10"/>
    <col min="5" max="5" width="49.5703125" style="10" customWidth="1"/>
    <col min="6" max="6" width="12.28515625" style="10" customWidth="1"/>
    <col min="7" max="7" width="14.42578125" style="10" customWidth="1"/>
    <col min="8" max="8" width="13.28515625" style="10" bestFit="1" customWidth="1"/>
    <col min="9" max="10" width="2.42578125" style="10" customWidth="1"/>
    <col min="11" max="11" width="11.42578125" style="10"/>
    <col min="12" max="12" width="2.42578125" style="10" customWidth="1"/>
    <col min="13" max="13" width="12.7109375" style="10" bestFit="1" customWidth="1"/>
    <col min="14" max="16384" width="11.42578125" style="10"/>
  </cols>
  <sheetData>
    <row r="2" spans="2:12" x14ac:dyDescent="0.2">
      <c r="B2" s="148"/>
      <c r="C2" s="148"/>
      <c r="D2" s="148"/>
      <c r="E2" s="148"/>
      <c r="F2" s="148"/>
      <c r="G2" s="148"/>
      <c r="H2" s="148"/>
      <c r="I2" s="149"/>
      <c r="J2" s="149"/>
      <c r="K2" s="149"/>
      <c r="L2" s="149"/>
    </row>
    <row r="3" spans="2:12" ht="14.25" customHeight="1" x14ac:dyDescent="0.25">
      <c r="B3" s="148"/>
      <c r="C3" s="43"/>
      <c r="D3" s="43"/>
      <c r="E3" s="57"/>
      <c r="F3" s="53"/>
      <c r="G3" s="53"/>
      <c r="H3" s="53"/>
      <c r="I3" s="44"/>
      <c r="J3" s="44"/>
      <c r="K3" s="44"/>
      <c r="L3" s="149"/>
    </row>
    <row r="4" spans="2:12" ht="14.25" customHeight="1" x14ac:dyDescent="0.2">
      <c r="B4" s="148"/>
      <c r="C4" s="516" t="str">
        <f>+"Inscritos por División y Programa
"&amp;TD!B3&amp;" vs. "&amp; TD!B1</f>
        <v>Inscritos por División y Programa
2025-1  vs. 2026-1</v>
      </c>
      <c r="D4" s="517"/>
      <c r="E4" s="517"/>
      <c r="F4" s="517"/>
      <c r="G4" s="517"/>
      <c r="H4" s="517"/>
      <c r="I4" s="517"/>
      <c r="J4" s="517"/>
      <c r="K4" s="517"/>
      <c r="L4" s="149"/>
    </row>
    <row r="5" spans="2:12" ht="16.5" customHeight="1" x14ac:dyDescent="0.2">
      <c r="B5" s="148"/>
      <c r="C5" s="517"/>
      <c r="D5" s="517"/>
      <c r="E5" s="517"/>
      <c r="F5" s="517"/>
      <c r="G5" s="517"/>
      <c r="H5" s="517"/>
      <c r="I5" s="517"/>
      <c r="J5" s="517"/>
      <c r="K5" s="517"/>
      <c r="L5" s="149"/>
    </row>
    <row r="6" spans="2:12" ht="21" customHeight="1" x14ac:dyDescent="0.2">
      <c r="B6" s="148"/>
      <c r="C6" s="517"/>
      <c r="D6" s="517"/>
      <c r="E6" s="517"/>
      <c r="F6" s="517"/>
      <c r="G6" s="517"/>
      <c r="H6" s="517"/>
      <c r="I6" s="517"/>
      <c r="J6" s="517"/>
      <c r="K6" s="517"/>
      <c r="L6" s="149"/>
    </row>
    <row r="7" spans="2:12" ht="14.25" customHeight="1" x14ac:dyDescent="0.2">
      <c r="B7" s="148"/>
      <c r="C7" s="56"/>
      <c r="D7" s="56"/>
      <c r="E7" s="56"/>
      <c r="F7" s="56"/>
      <c r="G7" s="56"/>
      <c r="H7" s="56"/>
      <c r="I7" s="56"/>
      <c r="J7" s="56"/>
      <c r="K7" s="56"/>
      <c r="L7" s="149"/>
    </row>
    <row r="8" spans="2:12" ht="15.75" customHeight="1" x14ac:dyDescent="0.2">
      <c r="B8" s="148"/>
      <c r="C8" s="56"/>
      <c r="D8" s="56"/>
      <c r="E8" s="509" t="s">
        <v>153</v>
      </c>
      <c r="F8" s="509" t="s">
        <v>156</v>
      </c>
      <c r="G8" s="509"/>
      <c r="H8" s="509" t="s">
        <v>163</v>
      </c>
      <c r="I8" s="56"/>
      <c r="J8" s="56"/>
      <c r="K8" s="56"/>
      <c r="L8" s="149"/>
    </row>
    <row r="9" spans="2:12" ht="15.75" customHeight="1" x14ac:dyDescent="0.2">
      <c r="B9" s="148"/>
      <c r="C9" s="56"/>
      <c r="D9" s="56"/>
      <c r="E9" s="510"/>
      <c r="F9" s="147" t="str">
        <f>+TD!B3</f>
        <v xml:space="preserve">2025-1 </v>
      </c>
      <c r="G9" s="147" t="str">
        <f>+TD!B1</f>
        <v>2026-1</v>
      </c>
      <c r="H9" s="510"/>
      <c r="I9" s="56"/>
      <c r="J9" s="56"/>
      <c r="K9" s="56"/>
      <c r="L9" s="149"/>
    </row>
    <row r="10" spans="2:12" ht="13.5" customHeight="1" x14ac:dyDescent="0.2">
      <c r="B10" s="148"/>
      <c r="C10" s="56"/>
      <c r="D10" s="56"/>
      <c r="E10" s="183" t="s">
        <v>21</v>
      </c>
      <c r="F10" s="154">
        <v>459</v>
      </c>
      <c r="G10" s="154">
        <v>383</v>
      </c>
      <c r="H10" s="185">
        <v>-0.16557734204793029</v>
      </c>
      <c r="I10" s="56"/>
      <c r="J10" s="56"/>
      <c r="K10" s="56"/>
      <c r="L10" s="149"/>
    </row>
    <row r="11" spans="2:12" ht="14.25" x14ac:dyDescent="0.2">
      <c r="B11" s="148"/>
      <c r="C11" s="43"/>
      <c r="D11" s="43"/>
      <c r="E11" s="47" t="s">
        <v>20</v>
      </c>
      <c r="F11" s="444">
        <v>134</v>
      </c>
      <c r="G11" s="252">
        <v>113</v>
      </c>
      <c r="H11" s="58">
        <v>-0.15671641791044777</v>
      </c>
      <c r="I11" s="44"/>
      <c r="J11" s="44"/>
      <c r="K11" s="44"/>
      <c r="L11" s="149"/>
    </row>
    <row r="12" spans="2:12" ht="14.25" x14ac:dyDescent="0.2">
      <c r="B12" s="148"/>
      <c r="C12" s="43"/>
      <c r="D12" s="43"/>
      <c r="E12" s="50" t="s">
        <v>40</v>
      </c>
      <c r="F12" s="448">
        <v>72</v>
      </c>
      <c r="G12" s="296">
        <v>42</v>
      </c>
      <c r="H12" s="59">
        <v>-0.41666666666666663</v>
      </c>
      <c r="I12" s="44"/>
      <c r="J12" s="44"/>
      <c r="K12" s="44"/>
      <c r="L12" s="149"/>
    </row>
    <row r="13" spans="2:12" ht="14.25" customHeight="1" x14ac:dyDescent="0.2">
      <c r="B13" s="148"/>
      <c r="C13" s="43"/>
      <c r="D13" s="43"/>
      <c r="E13" s="47" t="s">
        <v>24</v>
      </c>
      <c r="F13" s="444">
        <v>253</v>
      </c>
      <c r="G13" s="252">
        <v>228</v>
      </c>
      <c r="H13" s="58">
        <v>-9.8814229249011842E-2</v>
      </c>
      <c r="I13" s="44"/>
      <c r="J13" s="44"/>
      <c r="K13" s="44"/>
      <c r="L13" s="149"/>
    </row>
    <row r="14" spans="2:12" ht="15" x14ac:dyDescent="0.2">
      <c r="B14" s="148"/>
      <c r="C14" s="43"/>
      <c r="D14" s="43"/>
      <c r="E14" s="186" t="s">
        <v>149</v>
      </c>
      <c r="F14" s="253">
        <v>384</v>
      </c>
      <c r="G14" s="253">
        <v>333</v>
      </c>
      <c r="H14" s="185">
        <v>-0.1328125</v>
      </c>
      <c r="I14" s="44"/>
      <c r="J14" s="44"/>
      <c r="K14" s="44"/>
      <c r="L14" s="149"/>
    </row>
    <row r="15" spans="2:12" ht="14.25" x14ac:dyDescent="0.2">
      <c r="B15" s="148"/>
      <c r="C15" s="43"/>
      <c r="D15" s="43"/>
      <c r="E15" s="47" t="s">
        <v>4</v>
      </c>
      <c r="F15" s="442">
        <v>278</v>
      </c>
      <c r="G15" s="252">
        <v>240</v>
      </c>
      <c r="H15" s="58">
        <v>-0.13669064748201443</v>
      </c>
      <c r="I15" s="54"/>
      <c r="J15" s="54"/>
      <c r="K15" s="54"/>
      <c r="L15" s="149"/>
    </row>
    <row r="16" spans="2:12" ht="14.25" x14ac:dyDescent="0.2">
      <c r="B16" s="148"/>
      <c r="C16" s="43"/>
      <c r="D16" s="43"/>
      <c r="E16" s="50" t="s">
        <v>50</v>
      </c>
      <c r="F16" s="443">
        <v>34</v>
      </c>
      <c r="G16" s="296">
        <v>23</v>
      </c>
      <c r="H16" s="59">
        <v>-0.32352941176470584</v>
      </c>
      <c r="I16" s="54"/>
      <c r="J16" s="54"/>
      <c r="K16" s="54"/>
      <c r="L16" s="149"/>
    </row>
    <row r="17" spans="2:12" ht="14.25" x14ac:dyDescent="0.2">
      <c r="B17" s="148"/>
      <c r="C17" s="43"/>
      <c r="D17" s="43"/>
      <c r="E17" s="47" t="s">
        <v>30</v>
      </c>
      <c r="F17" s="442">
        <v>72</v>
      </c>
      <c r="G17" s="252">
        <v>70</v>
      </c>
      <c r="H17" s="58">
        <v>-2.777777777777779E-2</v>
      </c>
      <c r="I17" s="54"/>
      <c r="J17" s="54"/>
      <c r="K17" s="54"/>
      <c r="L17" s="149"/>
    </row>
    <row r="18" spans="2:12" ht="15" x14ac:dyDescent="0.2">
      <c r="B18" s="148"/>
      <c r="C18" s="43"/>
      <c r="D18" s="43"/>
      <c r="E18" s="186" t="s">
        <v>150</v>
      </c>
      <c r="F18" s="253">
        <v>714</v>
      </c>
      <c r="G18" s="253">
        <v>617</v>
      </c>
      <c r="H18" s="185">
        <v>-0.13585434173669464</v>
      </c>
      <c r="I18" s="54"/>
      <c r="J18" s="54"/>
      <c r="K18" s="54"/>
      <c r="L18" s="149"/>
    </row>
    <row r="19" spans="2:12" ht="14.25" x14ac:dyDescent="0.2">
      <c r="B19" s="148"/>
      <c r="C19" s="43"/>
      <c r="D19" s="43"/>
      <c r="E19" s="47" t="s">
        <v>29</v>
      </c>
      <c r="F19" s="440">
        <v>48</v>
      </c>
      <c r="G19" s="252">
        <v>55</v>
      </c>
      <c r="H19" s="58">
        <v>0.14583333333333326</v>
      </c>
      <c r="I19" s="54"/>
      <c r="J19" s="54"/>
      <c r="K19" s="54"/>
      <c r="L19" s="149"/>
    </row>
    <row r="20" spans="2:12" ht="14.25" x14ac:dyDescent="0.2">
      <c r="B20" s="148"/>
      <c r="C20" s="43"/>
      <c r="D20" s="43"/>
      <c r="E20" s="50" t="s">
        <v>22</v>
      </c>
      <c r="F20" s="441">
        <v>607</v>
      </c>
      <c r="G20" s="296">
        <v>503</v>
      </c>
      <c r="H20" s="59">
        <v>-0.17133443163097195</v>
      </c>
      <c r="I20" s="54"/>
      <c r="J20" s="54"/>
      <c r="K20" s="54"/>
      <c r="L20" s="149"/>
    </row>
    <row r="21" spans="2:12" ht="14.25" x14ac:dyDescent="0.2">
      <c r="B21" s="148"/>
      <c r="C21" s="43"/>
      <c r="D21" s="43"/>
      <c r="E21" s="47" t="s">
        <v>11</v>
      </c>
      <c r="F21" s="440">
        <v>59</v>
      </c>
      <c r="G21" s="252">
        <v>59</v>
      </c>
      <c r="H21" s="58">
        <v>0</v>
      </c>
      <c r="I21" s="54"/>
      <c r="J21" s="54"/>
      <c r="K21" s="54"/>
      <c r="L21" s="149"/>
    </row>
    <row r="22" spans="2:12" ht="15" x14ac:dyDescent="0.2">
      <c r="B22" s="148"/>
      <c r="C22" s="43"/>
      <c r="D22" s="43"/>
      <c r="E22" s="186" t="s">
        <v>151</v>
      </c>
      <c r="F22" s="253">
        <v>1094</v>
      </c>
      <c r="G22" s="253">
        <v>926</v>
      </c>
      <c r="H22" s="185">
        <v>-0.15356489945155394</v>
      </c>
      <c r="I22" s="54"/>
      <c r="J22" s="54"/>
      <c r="K22" s="54"/>
      <c r="L22" s="149"/>
    </row>
    <row r="23" spans="2:12" ht="14.25" x14ac:dyDescent="0.2">
      <c r="B23" s="148"/>
      <c r="C23" s="43"/>
      <c r="D23" s="43"/>
      <c r="E23" s="47" t="s">
        <v>28</v>
      </c>
      <c r="F23" s="252">
        <v>158</v>
      </c>
      <c r="G23" s="252">
        <v>120</v>
      </c>
      <c r="H23" s="58">
        <v>-0.240506329113924</v>
      </c>
      <c r="I23" s="54"/>
      <c r="J23" s="54"/>
      <c r="K23" s="54"/>
      <c r="L23" s="149"/>
    </row>
    <row r="24" spans="2:12" ht="14.25" x14ac:dyDescent="0.2">
      <c r="B24" s="148"/>
      <c r="C24" s="43"/>
      <c r="D24" s="43"/>
      <c r="E24" s="50" t="s">
        <v>77</v>
      </c>
      <c r="F24" s="296">
        <v>485</v>
      </c>
      <c r="G24" s="296">
        <v>388</v>
      </c>
      <c r="H24" s="59">
        <v>-0.19999999999999996</v>
      </c>
      <c r="I24" s="54"/>
      <c r="J24" s="54"/>
      <c r="K24" s="54"/>
      <c r="L24" s="149"/>
    </row>
    <row r="25" spans="2:12" ht="14.25" x14ac:dyDescent="0.2">
      <c r="B25" s="148"/>
      <c r="C25" s="43"/>
      <c r="D25" s="43"/>
      <c r="E25" s="47" t="s">
        <v>53</v>
      </c>
      <c r="F25" s="252">
        <v>43</v>
      </c>
      <c r="G25" s="252">
        <v>45</v>
      </c>
      <c r="H25" s="58">
        <v>4.6511627906976827E-2</v>
      </c>
      <c r="I25" s="54"/>
      <c r="J25" s="54"/>
      <c r="K25" s="54"/>
      <c r="L25" s="149"/>
    </row>
    <row r="26" spans="2:12" ht="14.25" x14ac:dyDescent="0.2">
      <c r="B26" s="148"/>
      <c r="C26" s="43"/>
      <c r="D26" s="43"/>
      <c r="E26" s="50" t="s">
        <v>164</v>
      </c>
      <c r="F26" s="296">
        <v>73</v>
      </c>
      <c r="G26" s="296">
        <v>81</v>
      </c>
      <c r="H26" s="59">
        <v>0.1095890410958904</v>
      </c>
      <c r="I26" s="54"/>
      <c r="J26" s="54"/>
      <c r="K26" s="54"/>
      <c r="L26" s="149"/>
    </row>
    <row r="27" spans="2:12" ht="14.25" x14ac:dyDescent="0.2">
      <c r="B27" s="148"/>
      <c r="C27" s="43"/>
      <c r="D27" s="43"/>
      <c r="E27" s="47" t="s">
        <v>14</v>
      </c>
      <c r="F27" s="252">
        <v>184</v>
      </c>
      <c r="G27" s="252">
        <v>169</v>
      </c>
      <c r="H27" s="58">
        <v>-8.1521739130434812E-2</v>
      </c>
      <c r="I27" s="54"/>
      <c r="J27" s="54"/>
      <c r="K27" s="54"/>
      <c r="L27" s="149"/>
    </row>
    <row r="28" spans="2:12" ht="14.25" x14ac:dyDescent="0.2">
      <c r="B28" s="148"/>
      <c r="C28" s="43"/>
      <c r="D28" s="43"/>
      <c r="E28" s="50" t="s">
        <v>23</v>
      </c>
      <c r="F28" s="296">
        <v>151</v>
      </c>
      <c r="G28" s="296">
        <v>123</v>
      </c>
      <c r="H28" s="59">
        <v>-0.18543046357615889</v>
      </c>
      <c r="I28" s="54"/>
      <c r="J28" s="54"/>
      <c r="K28" s="54"/>
      <c r="L28" s="149"/>
    </row>
    <row r="29" spans="2:12" ht="15" x14ac:dyDescent="0.2">
      <c r="B29" s="148"/>
      <c r="C29" s="43"/>
      <c r="D29" s="43"/>
      <c r="E29" s="186" t="s">
        <v>74</v>
      </c>
      <c r="F29" s="253">
        <v>322</v>
      </c>
      <c r="G29" s="253">
        <v>288</v>
      </c>
      <c r="H29" s="185">
        <v>-0.10559006211180122</v>
      </c>
      <c r="I29" s="54"/>
      <c r="J29" s="54"/>
      <c r="K29" s="54"/>
      <c r="L29" s="149"/>
    </row>
    <row r="30" spans="2:12" ht="14.25" x14ac:dyDescent="0.2">
      <c r="B30" s="148"/>
      <c r="C30" s="43"/>
      <c r="D30" s="43"/>
      <c r="E30" s="47" t="s">
        <v>73</v>
      </c>
      <c r="F30" s="252">
        <v>85</v>
      </c>
      <c r="G30" s="252">
        <v>84</v>
      </c>
      <c r="H30" s="58">
        <v>-1.1764705882352899E-2</v>
      </c>
      <c r="I30" s="54"/>
      <c r="J30" s="54"/>
      <c r="K30" s="54"/>
      <c r="L30" s="149"/>
    </row>
    <row r="31" spans="2:12" ht="14.25" x14ac:dyDescent="0.2">
      <c r="B31" s="148"/>
      <c r="C31" s="43"/>
      <c r="D31" s="43"/>
      <c r="E31" s="50" t="s">
        <v>17</v>
      </c>
      <c r="F31" s="51">
        <v>36</v>
      </c>
      <c r="G31" s="296">
        <v>36</v>
      </c>
      <c r="H31" s="59">
        <v>0</v>
      </c>
      <c r="I31" s="54"/>
      <c r="J31" s="54"/>
      <c r="K31" s="54"/>
      <c r="L31" s="149"/>
    </row>
    <row r="32" spans="2:12" ht="14.25" x14ac:dyDescent="0.2">
      <c r="B32" s="148"/>
      <c r="C32" s="43"/>
      <c r="D32" s="43"/>
      <c r="E32" s="47" t="s">
        <v>33</v>
      </c>
      <c r="F32" s="48">
        <v>9</v>
      </c>
      <c r="G32" s="252">
        <v>6</v>
      </c>
      <c r="H32" s="317">
        <v>-0.33333333333333337</v>
      </c>
      <c r="I32" s="54"/>
      <c r="J32" s="54"/>
      <c r="K32" s="54"/>
      <c r="L32" s="149"/>
    </row>
    <row r="33" spans="2:12" ht="14.25" x14ac:dyDescent="0.2">
      <c r="B33" s="148"/>
      <c r="C33" s="43"/>
      <c r="D33" s="43"/>
      <c r="E33" s="50" t="s">
        <v>82</v>
      </c>
      <c r="F33" s="51">
        <v>24</v>
      </c>
      <c r="G33" s="296">
        <v>28</v>
      </c>
      <c r="H33" s="59">
        <v>0.16666666666666674</v>
      </c>
      <c r="I33" s="54"/>
      <c r="J33" s="54"/>
      <c r="K33" s="54"/>
      <c r="L33" s="149"/>
    </row>
    <row r="34" spans="2:12" ht="14.25" x14ac:dyDescent="0.2">
      <c r="B34" s="148"/>
      <c r="C34" s="43"/>
      <c r="D34" s="43"/>
      <c r="E34" s="47" t="s">
        <v>34</v>
      </c>
      <c r="F34" s="48">
        <v>168</v>
      </c>
      <c r="G34" s="252">
        <v>134</v>
      </c>
      <c r="H34" s="317">
        <v>-0.20238095238095233</v>
      </c>
      <c r="I34" s="54"/>
      <c r="J34" s="54"/>
      <c r="K34" s="54"/>
      <c r="L34" s="149"/>
    </row>
    <row r="35" spans="2:12" ht="15" x14ac:dyDescent="0.2">
      <c r="B35" s="148"/>
      <c r="C35" s="43"/>
      <c r="D35" s="43"/>
      <c r="E35" s="186" t="s">
        <v>666</v>
      </c>
      <c r="F35" s="452">
        <v>22</v>
      </c>
      <c r="G35" s="289">
        <v>11</v>
      </c>
      <c r="H35" s="185">
        <v>-0.5</v>
      </c>
      <c r="I35" s="54"/>
      <c r="J35" s="54"/>
      <c r="K35" s="54"/>
      <c r="L35" s="149"/>
    </row>
    <row r="36" spans="2:12" ht="14.25" x14ac:dyDescent="0.2">
      <c r="B36" s="148"/>
      <c r="C36" s="43"/>
      <c r="D36" s="43"/>
      <c r="E36" s="47" t="s">
        <v>83</v>
      </c>
      <c r="F36" s="48">
        <v>22</v>
      </c>
      <c r="G36" s="252">
        <v>11</v>
      </c>
      <c r="H36" s="58">
        <v>-0.5</v>
      </c>
      <c r="I36" s="54"/>
      <c r="J36" s="54"/>
      <c r="K36" s="54"/>
      <c r="L36" s="149"/>
    </row>
    <row r="37" spans="2:12" ht="15" x14ac:dyDescent="0.2">
      <c r="B37" s="148"/>
      <c r="C37" s="43"/>
      <c r="D37" s="43"/>
      <c r="E37" s="186" t="s">
        <v>78</v>
      </c>
      <c r="F37" s="447">
        <v>297</v>
      </c>
      <c r="G37" s="253">
        <v>201</v>
      </c>
      <c r="H37" s="185">
        <v>-0.3232323232323232</v>
      </c>
      <c r="I37" s="54"/>
      <c r="J37" s="54"/>
      <c r="K37" s="54"/>
      <c r="L37" s="149"/>
    </row>
    <row r="38" spans="2:12" ht="14.25" x14ac:dyDescent="0.2">
      <c r="B38" s="148"/>
      <c r="C38" s="43"/>
      <c r="D38" s="43"/>
      <c r="E38" s="47" t="s">
        <v>39</v>
      </c>
      <c r="F38" s="48">
        <v>150</v>
      </c>
      <c r="G38" s="252">
        <v>90</v>
      </c>
      <c r="H38" s="58">
        <v>-0.4</v>
      </c>
      <c r="I38" s="54"/>
      <c r="J38" s="54"/>
      <c r="K38" s="54"/>
      <c r="L38" s="149"/>
    </row>
    <row r="39" spans="2:12" ht="14.25" x14ac:dyDescent="0.2">
      <c r="B39" s="148"/>
      <c r="C39" s="43"/>
      <c r="D39" s="43"/>
      <c r="E39" s="50" t="s">
        <v>48</v>
      </c>
      <c r="F39" s="51">
        <v>101</v>
      </c>
      <c r="G39" s="296">
        <v>74</v>
      </c>
      <c r="H39" s="59">
        <v>-0.26732673267326734</v>
      </c>
      <c r="I39" s="54"/>
      <c r="J39" s="54"/>
      <c r="K39" s="54"/>
      <c r="L39" s="149"/>
    </row>
    <row r="40" spans="2:12" ht="14.25" x14ac:dyDescent="0.2">
      <c r="B40" s="148"/>
      <c r="C40" s="43"/>
      <c r="D40" s="43"/>
      <c r="E40" s="47" t="s">
        <v>26</v>
      </c>
      <c r="F40" s="48">
        <v>46</v>
      </c>
      <c r="G40" s="252">
        <v>37</v>
      </c>
      <c r="H40" s="58">
        <v>-0.19565217391304346</v>
      </c>
      <c r="I40" s="54"/>
      <c r="J40" s="54"/>
      <c r="K40" s="54"/>
      <c r="L40" s="149"/>
    </row>
    <row r="41" spans="2:12" ht="15" x14ac:dyDescent="0.2">
      <c r="B41" s="148"/>
      <c r="C41" s="43"/>
      <c r="D41" s="43"/>
      <c r="E41" s="186" t="s">
        <v>152</v>
      </c>
      <c r="F41" s="449">
        <v>160</v>
      </c>
      <c r="G41" s="253">
        <v>157</v>
      </c>
      <c r="H41" s="185">
        <v>-1.8750000000000044E-2</v>
      </c>
      <c r="I41" s="54"/>
      <c r="J41" s="54"/>
      <c r="K41" s="54"/>
      <c r="L41" s="149"/>
    </row>
    <row r="42" spans="2:12" ht="14.25" x14ac:dyDescent="0.2">
      <c r="B42" s="148"/>
      <c r="C42" s="43"/>
      <c r="D42" s="43"/>
      <c r="E42" s="47" t="s">
        <v>46</v>
      </c>
      <c r="F42" s="252">
        <v>11</v>
      </c>
      <c r="G42" s="252">
        <v>19</v>
      </c>
      <c r="H42" s="58">
        <v>0.72727272727272729</v>
      </c>
      <c r="I42" s="54"/>
      <c r="J42" s="54"/>
      <c r="K42" s="54"/>
      <c r="L42" s="149"/>
    </row>
    <row r="43" spans="2:12" ht="14.25" x14ac:dyDescent="0.2">
      <c r="B43" s="148"/>
      <c r="C43" s="43"/>
      <c r="D43" s="43"/>
      <c r="E43" s="50" t="s">
        <v>80</v>
      </c>
      <c r="F43" s="296">
        <v>100</v>
      </c>
      <c r="G43" s="296">
        <v>121</v>
      </c>
      <c r="H43" s="59">
        <v>0.20999999999999996</v>
      </c>
      <c r="I43" s="54"/>
      <c r="J43" s="54"/>
      <c r="K43" s="54"/>
      <c r="L43" s="149"/>
    </row>
    <row r="44" spans="2:12" ht="14.25" x14ac:dyDescent="0.2">
      <c r="B44" s="148"/>
      <c r="C44" s="43"/>
      <c r="D44" s="43"/>
      <c r="E44" s="47" t="s">
        <v>8</v>
      </c>
      <c r="F44" s="252">
        <v>49</v>
      </c>
      <c r="G44" s="252">
        <v>17</v>
      </c>
      <c r="H44" s="58">
        <v>-0.65306122448979598</v>
      </c>
      <c r="I44" s="54"/>
      <c r="J44" s="54"/>
      <c r="K44" s="54"/>
      <c r="L44" s="149"/>
    </row>
    <row r="45" spans="2:12" ht="15" x14ac:dyDescent="0.2">
      <c r="B45" s="148"/>
      <c r="C45" s="43"/>
      <c r="D45" s="43"/>
      <c r="E45" s="186" t="s">
        <v>32</v>
      </c>
      <c r="F45" s="447">
        <v>117</v>
      </c>
      <c r="G45" s="154">
        <v>93</v>
      </c>
      <c r="H45" s="185">
        <v>-0.20512820512820518</v>
      </c>
      <c r="I45" s="54"/>
      <c r="J45" s="54"/>
      <c r="K45" s="54"/>
      <c r="L45" s="149"/>
    </row>
    <row r="46" spans="2:12" ht="14.25" x14ac:dyDescent="0.2">
      <c r="B46" s="148"/>
      <c r="C46" s="43"/>
      <c r="D46" s="43"/>
      <c r="E46" s="47" t="s">
        <v>31</v>
      </c>
      <c r="F46" s="48">
        <v>117</v>
      </c>
      <c r="G46" s="252">
        <v>93</v>
      </c>
      <c r="H46" s="58">
        <v>-0.20512820512820518</v>
      </c>
      <c r="I46" s="54"/>
      <c r="J46" s="54"/>
      <c r="K46" s="54"/>
      <c r="L46" s="149"/>
    </row>
    <row r="47" spans="2:12" ht="15" x14ac:dyDescent="0.2">
      <c r="B47" s="148"/>
      <c r="C47" s="43"/>
      <c r="D47" s="43"/>
      <c r="E47" s="186" t="s">
        <v>60</v>
      </c>
      <c r="F47" s="447">
        <v>0</v>
      </c>
      <c r="G47" s="154">
        <v>90</v>
      </c>
      <c r="H47" s="185">
        <v>1</v>
      </c>
      <c r="I47" s="54"/>
      <c r="J47" s="54"/>
      <c r="K47" s="54"/>
      <c r="L47" s="149"/>
    </row>
    <row r="48" spans="2:12" ht="14.25" x14ac:dyDescent="0.2">
      <c r="B48" s="148"/>
      <c r="C48" s="43"/>
      <c r="D48" s="43"/>
      <c r="E48" s="47" t="s">
        <v>61</v>
      </c>
      <c r="F48" s="252">
        <v>0</v>
      </c>
      <c r="G48" s="252">
        <v>90</v>
      </c>
      <c r="H48" s="58">
        <v>1</v>
      </c>
      <c r="I48" s="54"/>
      <c r="J48" s="54"/>
      <c r="K48" s="54"/>
      <c r="L48" s="149"/>
    </row>
    <row r="49" spans="2:12" ht="15" x14ac:dyDescent="0.2">
      <c r="B49" s="148"/>
      <c r="C49" s="43"/>
      <c r="D49" s="43"/>
      <c r="E49" s="147" t="s">
        <v>135</v>
      </c>
      <c r="F49" s="156">
        <v>3569</v>
      </c>
      <c r="G49" s="156">
        <v>3099</v>
      </c>
      <c r="H49" s="157">
        <v>-0.13168954889324735</v>
      </c>
      <c r="I49" s="54"/>
      <c r="J49" s="54"/>
      <c r="K49" s="54"/>
      <c r="L49" s="149"/>
    </row>
    <row r="50" spans="2:12" ht="14.25" x14ac:dyDescent="0.2">
      <c r="B50" s="148"/>
      <c r="C50" s="43"/>
      <c r="D50" s="43"/>
      <c r="E50" s="47" t="s">
        <v>97</v>
      </c>
      <c r="F50" s="252">
        <v>90</v>
      </c>
      <c r="G50" s="252">
        <v>0</v>
      </c>
      <c r="H50" s="58">
        <v>-1</v>
      </c>
      <c r="I50" s="54"/>
      <c r="J50" s="54"/>
      <c r="K50" s="54"/>
      <c r="L50" s="149"/>
    </row>
    <row r="51" spans="2:12" ht="14.25" x14ac:dyDescent="0.2">
      <c r="B51" s="148"/>
      <c r="C51" s="43"/>
      <c r="D51" s="43"/>
      <c r="E51" s="50" t="s">
        <v>99</v>
      </c>
      <c r="F51" s="296">
        <v>23</v>
      </c>
      <c r="G51" s="296">
        <v>10</v>
      </c>
      <c r="H51" s="59">
        <v>-0.56521739130434789</v>
      </c>
      <c r="I51" s="54"/>
      <c r="J51" s="54"/>
      <c r="K51" s="54"/>
      <c r="L51" s="149"/>
    </row>
    <row r="52" spans="2:12" ht="14.25" x14ac:dyDescent="0.2">
      <c r="B52" s="148"/>
      <c r="C52" s="43"/>
      <c r="D52" s="43"/>
      <c r="E52" s="47" t="s">
        <v>88</v>
      </c>
      <c r="F52" s="252">
        <v>4</v>
      </c>
      <c r="G52" s="252">
        <v>6</v>
      </c>
      <c r="H52" s="59">
        <v>0.5</v>
      </c>
      <c r="I52" s="54"/>
      <c r="J52" s="54"/>
      <c r="K52" s="54"/>
      <c r="L52" s="149"/>
    </row>
    <row r="53" spans="2:12" ht="14.25" x14ac:dyDescent="0.2">
      <c r="B53" s="148"/>
      <c r="C53" s="43"/>
      <c r="D53" s="43"/>
      <c r="E53" s="50" t="s">
        <v>85</v>
      </c>
      <c r="F53" s="296">
        <v>0</v>
      </c>
      <c r="G53" s="296">
        <v>7</v>
      </c>
      <c r="H53" s="59" t="s">
        <v>75</v>
      </c>
      <c r="I53" s="54"/>
      <c r="J53" s="54"/>
      <c r="K53" s="54"/>
      <c r="L53" s="149"/>
    </row>
    <row r="54" spans="2:12" ht="18" x14ac:dyDescent="0.2">
      <c r="B54" s="148"/>
      <c r="C54" s="43"/>
      <c r="D54" s="43"/>
      <c r="E54" s="158" t="s">
        <v>156</v>
      </c>
      <c r="F54" s="159">
        <v>3686</v>
      </c>
      <c r="G54" s="159">
        <v>3122</v>
      </c>
      <c r="H54" s="160">
        <v>-0.15301139446554535</v>
      </c>
      <c r="I54" s="54"/>
      <c r="J54" s="54"/>
      <c r="K54" s="54"/>
      <c r="L54" s="149"/>
    </row>
    <row r="55" spans="2:12" x14ac:dyDescent="0.2">
      <c r="B55" s="148"/>
      <c r="C55" s="43"/>
      <c r="D55" s="43"/>
      <c r="E55" s="43"/>
      <c r="F55" s="43"/>
      <c r="G55" s="43"/>
      <c r="H55" s="43"/>
      <c r="I55" s="45"/>
      <c r="J55" s="45"/>
      <c r="K55" s="45"/>
      <c r="L55" s="149"/>
    </row>
    <row r="56" spans="2:12" ht="16.5" x14ac:dyDescent="0.3">
      <c r="B56" s="148"/>
      <c r="C56" s="518" t="s">
        <v>139</v>
      </c>
      <c r="D56" s="518"/>
      <c r="E56" s="518"/>
      <c r="F56" s="518"/>
      <c r="G56" s="518"/>
      <c r="H56" s="518"/>
      <c r="I56" s="518"/>
      <c r="J56" s="518"/>
      <c r="K56" s="518"/>
      <c r="L56" s="149"/>
    </row>
    <row r="57" spans="2:12" x14ac:dyDescent="0.2">
      <c r="B57" s="148"/>
      <c r="C57" s="43"/>
      <c r="D57" s="43"/>
      <c r="E57" s="43"/>
      <c r="F57" s="43"/>
      <c r="G57" s="43"/>
      <c r="H57" s="43"/>
      <c r="I57" s="45"/>
      <c r="J57" s="45"/>
      <c r="K57" s="45"/>
      <c r="L57" s="149"/>
    </row>
    <row r="58" spans="2:12" x14ac:dyDescent="0.2">
      <c r="B58" s="148"/>
      <c r="C58" s="148"/>
      <c r="D58" s="148"/>
      <c r="E58" s="148"/>
      <c r="F58" s="151"/>
      <c r="G58" s="152"/>
      <c r="H58" s="150"/>
      <c r="I58" s="150"/>
      <c r="J58" s="150"/>
      <c r="K58" s="178"/>
      <c r="L58" s="150"/>
    </row>
  </sheetData>
  <sortState ref="E30:H34">
    <sortCondition ref="E29:E34"/>
  </sortState>
  <mergeCells count="5">
    <mergeCell ref="E8:E9"/>
    <mergeCell ref="F8:G8"/>
    <mergeCell ref="H8:H9"/>
    <mergeCell ref="C4:K6"/>
    <mergeCell ref="C56:K56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/>
  <dimension ref="B2:AT1399"/>
  <sheetViews>
    <sheetView showGridLines="0" zoomScale="60" zoomScaleNormal="60" workbookViewId="0"/>
  </sheetViews>
  <sheetFormatPr baseColWidth="10" defaultColWidth="11.42578125" defaultRowHeight="12.75" x14ac:dyDescent="0.2"/>
  <cols>
    <col min="1" max="1" width="4.85546875" style="13" customWidth="1"/>
    <col min="2" max="2" width="2.42578125" style="13" customWidth="1"/>
    <col min="3" max="6" width="11.42578125" style="13" customWidth="1"/>
    <col min="7" max="7" width="13.140625" style="13" bestFit="1" customWidth="1"/>
    <col min="8" max="8" width="23.42578125" style="13" bestFit="1" customWidth="1"/>
    <col min="9" max="9" width="18.140625" style="13" bestFit="1" customWidth="1"/>
    <col min="10" max="13" width="11.42578125" style="13"/>
    <col min="14" max="14" width="11.42578125" style="13" customWidth="1"/>
    <col min="15" max="15" width="11.42578125" style="13"/>
    <col min="16" max="16" width="28.7109375" style="13" bestFit="1" customWidth="1"/>
    <col min="17" max="17" width="19.42578125" style="13" bestFit="1" customWidth="1"/>
    <col min="18" max="18" width="34.5703125" style="13" bestFit="1" customWidth="1"/>
    <col min="19" max="19" width="11.140625" style="13" bestFit="1" customWidth="1"/>
    <col min="20" max="20" width="9.28515625" style="13" bestFit="1" customWidth="1"/>
    <col min="21" max="21" width="4.5703125" style="13" customWidth="1"/>
    <col min="22" max="22" width="9.28515625" style="13" bestFit="1" customWidth="1"/>
    <col min="23" max="23" width="28.7109375" style="13" bestFit="1" customWidth="1"/>
    <col min="24" max="24" width="19.42578125" style="13" bestFit="1" customWidth="1"/>
    <col min="25" max="25" width="41" style="13" bestFit="1" customWidth="1"/>
    <col min="26" max="26" width="22.42578125" style="13" bestFit="1" customWidth="1"/>
    <col min="27" max="27" width="17.85546875" style="13" bestFit="1" customWidth="1"/>
    <col min="28" max="28" width="21" style="13" bestFit="1" customWidth="1"/>
    <col min="29" max="29" width="17.85546875" style="13" bestFit="1" customWidth="1"/>
    <col min="30" max="30" width="22.7109375" style="13" bestFit="1" customWidth="1"/>
    <col min="31" max="31" width="21" style="13" bestFit="1" customWidth="1"/>
    <col min="32" max="32" width="20.42578125" style="13" bestFit="1" customWidth="1"/>
    <col min="33" max="33" width="27.5703125" style="13" bestFit="1" customWidth="1"/>
    <col min="34" max="35" width="17.85546875" style="13" bestFit="1" customWidth="1"/>
    <col min="36" max="36" width="21" style="13" bestFit="1" customWidth="1"/>
    <col min="37" max="37" width="20.42578125" style="13" bestFit="1" customWidth="1"/>
    <col min="38" max="38" width="18.7109375" style="13" bestFit="1" customWidth="1"/>
    <col min="39" max="39" width="26.42578125" style="13" bestFit="1" customWidth="1"/>
    <col min="40" max="40" width="32.140625" style="13" bestFit="1" customWidth="1"/>
    <col min="41" max="41" width="17.85546875" style="13" bestFit="1" customWidth="1"/>
    <col min="42" max="42" width="19" style="13" bestFit="1" customWidth="1"/>
    <col min="43" max="43" width="21" style="13" bestFit="1" customWidth="1"/>
    <col min="44" max="44" width="18.7109375" style="13" bestFit="1" customWidth="1"/>
    <col min="45" max="45" width="21" style="13" bestFit="1" customWidth="1"/>
    <col min="46" max="46" width="21.85546875" style="13" bestFit="1" customWidth="1"/>
    <col min="47" max="16384" width="11.42578125" style="13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8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6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29.25" customHeight="1" x14ac:dyDescent="0.2">
      <c r="B6" s="161"/>
      <c r="C6" s="504" t="str">
        <f>+"Distribución Geográfica de Inscritos por Departamento
"&amp;TD!D1&amp;" Semestre "&amp;TD!C1</f>
        <v>Distribución Geográfica de Inscritos por Departamento
I Semestre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2.7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2.7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12.7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2.7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2.75" customHeight="1" x14ac:dyDescent="0.5">
      <c r="B11" s="161"/>
      <c r="C11" s="42"/>
      <c r="D11" s="42"/>
      <c r="E11" s="42"/>
      <c r="F11" s="42"/>
      <c r="G11" s="34"/>
      <c r="H11" s="34"/>
      <c r="I11" s="34"/>
      <c r="J11" s="34"/>
      <c r="K11" s="34"/>
      <c r="L11" s="34"/>
      <c r="M11" s="34"/>
      <c r="N11" s="42"/>
      <c r="O11" s="42"/>
      <c r="P11" s="42"/>
      <c r="Q11" s="42"/>
      <c r="R11" s="42"/>
      <c r="S11" s="42"/>
      <c r="T11" s="42"/>
      <c r="U11" s="161"/>
    </row>
    <row r="12" spans="2:21" ht="12.75" customHeight="1" x14ac:dyDescent="0.2">
      <c r="B12" s="161"/>
      <c r="C12" s="31"/>
      <c r="D12" s="111"/>
      <c r="E12" s="118"/>
      <c r="F12" s="118"/>
      <c r="G12" s="34"/>
      <c r="H12" s="34"/>
      <c r="I12" s="34"/>
      <c r="J12" s="34"/>
      <c r="K12" s="34"/>
      <c r="L12" s="34"/>
      <c r="M12" s="34"/>
      <c r="N12" s="34"/>
      <c r="O12" s="34"/>
      <c r="P12" s="31"/>
      <c r="Q12" s="31"/>
      <c r="R12" s="34"/>
      <c r="S12" s="31"/>
      <c r="T12" s="31"/>
      <c r="U12" s="161"/>
    </row>
    <row r="13" spans="2:21" ht="12.75" customHeight="1" x14ac:dyDescent="0.2">
      <c r="B13" s="161"/>
      <c r="C13" s="31"/>
      <c r="D13" s="111"/>
      <c r="E13" s="119"/>
      <c r="F13" s="119"/>
      <c r="G13" s="34"/>
      <c r="H13" s="34"/>
      <c r="I13" s="34"/>
      <c r="J13" s="34"/>
      <c r="K13" s="34"/>
      <c r="L13" s="34"/>
      <c r="M13" s="34"/>
      <c r="N13" s="34"/>
      <c r="O13" s="34"/>
      <c r="P13" s="31"/>
      <c r="Q13" s="31"/>
      <c r="R13" s="34"/>
      <c r="S13" s="31"/>
      <c r="T13" s="31"/>
      <c r="U13" s="161"/>
    </row>
    <row r="14" spans="2:21" ht="12.75" customHeight="1" x14ac:dyDescent="0.2">
      <c r="B14" s="161"/>
      <c r="C14" s="31"/>
      <c r="D14" s="116"/>
      <c r="E14" s="119"/>
      <c r="F14" s="122"/>
      <c r="G14" s="31"/>
      <c r="H14" s="31"/>
      <c r="I14" s="31"/>
      <c r="J14" s="31"/>
      <c r="K14" s="31"/>
      <c r="L14" s="31"/>
      <c r="M14" s="31"/>
      <c r="N14" s="34"/>
      <c r="O14" s="446"/>
      <c r="P14" s="445"/>
      <c r="Q14" s="445"/>
      <c r="R14" s="34"/>
      <c r="S14" s="31"/>
      <c r="T14" s="31"/>
      <c r="U14" s="161"/>
    </row>
    <row r="15" spans="2:21" ht="12.75" customHeight="1" x14ac:dyDescent="0.2">
      <c r="B15" s="161"/>
      <c r="C15" s="31"/>
      <c r="D15" s="116"/>
      <c r="E15" s="119"/>
      <c r="F15" s="122"/>
      <c r="G15" s="31"/>
      <c r="H15" s="31"/>
      <c r="I15" s="31"/>
      <c r="J15" s="31"/>
      <c r="K15" s="31"/>
      <c r="L15" s="31"/>
      <c r="M15" s="31"/>
      <c r="N15" s="34"/>
      <c r="O15" s="445"/>
      <c r="P15" s="445"/>
      <c r="Q15" s="445"/>
      <c r="R15" s="34"/>
      <c r="S15" s="31"/>
      <c r="T15" s="31"/>
      <c r="U15" s="161"/>
    </row>
    <row r="16" spans="2:21" ht="12.75" customHeight="1" x14ac:dyDescent="0.2">
      <c r="B16" s="161"/>
      <c r="C16" s="31"/>
      <c r="D16" s="111"/>
      <c r="E16" s="119"/>
      <c r="F16" s="121"/>
      <c r="G16" s="31"/>
      <c r="H16" s="31"/>
      <c r="I16" s="31"/>
      <c r="J16" s="31"/>
      <c r="K16" s="31"/>
      <c r="L16" s="31"/>
      <c r="M16" s="31"/>
      <c r="N16" s="31"/>
      <c r="O16" s="445"/>
      <c r="P16" s="445"/>
      <c r="Q16" s="445"/>
      <c r="R16" s="31"/>
      <c r="S16" s="31"/>
      <c r="T16" s="31"/>
      <c r="U16" s="161"/>
    </row>
    <row r="17" spans="2:39" ht="12.75" customHeight="1" x14ac:dyDescent="0.2">
      <c r="B17" s="161"/>
      <c r="C17" s="31"/>
      <c r="D17" s="111"/>
      <c r="E17" s="119"/>
      <c r="F17" s="121"/>
      <c r="G17" s="31"/>
      <c r="H17" s="31"/>
      <c r="I17" s="31"/>
      <c r="J17" s="31"/>
      <c r="K17" s="31"/>
      <c r="L17" s="31"/>
      <c r="M17" s="31"/>
      <c r="N17" s="31"/>
      <c r="O17" s="445"/>
      <c r="P17" s="445"/>
      <c r="Q17" s="445"/>
      <c r="R17" s="31"/>
      <c r="S17" s="31"/>
      <c r="T17" s="31"/>
      <c r="U17" s="161"/>
    </row>
    <row r="18" spans="2:39" ht="12.75" customHeight="1" x14ac:dyDescent="0.2">
      <c r="B18" s="161"/>
      <c r="C18" s="31"/>
      <c r="D18" s="111"/>
      <c r="E18" s="119"/>
      <c r="F18" s="121"/>
      <c r="G18" s="31"/>
      <c r="H18" s="31"/>
      <c r="I18" s="31"/>
      <c r="J18" s="278"/>
      <c r="K18" s="288"/>
      <c r="L18" s="31"/>
      <c r="M18" s="31"/>
      <c r="N18" s="31"/>
      <c r="O18" s="446"/>
      <c r="P18"/>
      <c r="Q18"/>
      <c r="R18" s="31"/>
      <c r="S18" s="31"/>
      <c r="T18" s="31"/>
      <c r="U18" s="161"/>
    </row>
    <row r="19" spans="2:39" ht="12.75" customHeight="1" x14ac:dyDescent="0.2">
      <c r="B19" s="161"/>
      <c r="C19" s="31"/>
      <c r="D19" s="111"/>
      <c r="E19" s="119"/>
      <c r="F19" s="121"/>
      <c r="G19" s="31"/>
      <c r="H19" s="31"/>
      <c r="I19" s="31"/>
      <c r="J19" s="278"/>
      <c r="K19" s="288"/>
      <c r="L19" s="31"/>
      <c r="M19" s="31"/>
      <c r="N19" s="31"/>
      <c r="O19" s="446"/>
      <c r="P19"/>
      <c r="Q19"/>
      <c r="R19" s="31"/>
      <c r="S19" s="31"/>
      <c r="T19" s="31"/>
      <c r="U19" s="161"/>
    </row>
    <row r="20" spans="2:39" ht="12.75" customHeight="1" x14ac:dyDescent="0.2">
      <c r="B20" s="161"/>
      <c r="C20" s="31"/>
      <c r="D20" s="111"/>
      <c r="E20" s="119"/>
      <c r="F20" s="121"/>
      <c r="G20" s="31"/>
      <c r="H20" s="31"/>
      <c r="I20" s="31"/>
      <c r="J20" s="278"/>
      <c r="K20" s="288"/>
      <c r="L20" s="31"/>
      <c r="M20" s="31"/>
      <c r="N20" s="31"/>
      <c r="O20" s="446"/>
      <c r="P20"/>
      <c r="Q20"/>
      <c r="R20" s="31"/>
      <c r="S20" s="31"/>
      <c r="T20" s="31"/>
      <c r="U20" s="161"/>
    </row>
    <row r="21" spans="2:39" ht="12.75" customHeight="1" x14ac:dyDescent="0.2">
      <c r="B21" s="161"/>
      <c r="C21" s="31"/>
      <c r="D21" s="111"/>
      <c r="E21" s="119"/>
      <c r="F21" s="121"/>
      <c r="G21" s="31"/>
      <c r="H21" s="31"/>
      <c r="I21" s="31"/>
      <c r="J21" s="278"/>
      <c r="K21" s="288"/>
      <c r="L21" s="31"/>
      <c r="M21" s="31"/>
      <c r="N21" s="31"/>
      <c r="O21" s="461"/>
      <c r="P21"/>
      <c r="Q21"/>
      <c r="R21" s="31"/>
      <c r="S21" s="31"/>
      <c r="T21" s="31"/>
      <c r="U21" s="161"/>
    </row>
    <row r="22" spans="2:39" ht="12.75" customHeight="1" x14ac:dyDescent="0.2">
      <c r="B22" s="161"/>
      <c r="C22" s="31"/>
      <c r="D22" s="111"/>
      <c r="E22" s="119"/>
      <c r="F22" s="121"/>
      <c r="G22" s="31"/>
      <c r="H22" s="31"/>
      <c r="I22" s="31"/>
      <c r="J22" s="278"/>
      <c r="K22" s="288"/>
      <c r="L22" s="31"/>
      <c r="M22" s="31"/>
      <c r="N22" s="31"/>
      <c r="O22" s="461"/>
      <c r="P22"/>
      <c r="Q22"/>
      <c r="R22" s="31"/>
      <c r="S22" s="31"/>
      <c r="T22" s="31"/>
      <c r="U22" s="161"/>
    </row>
    <row r="23" spans="2:39" s="446" customFormat="1" ht="12.75" customHeight="1" x14ac:dyDescent="0.2">
      <c r="B23" s="161"/>
      <c r="C23" s="31"/>
      <c r="D23" s="111"/>
      <c r="E23" s="119"/>
      <c r="F23" s="121"/>
      <c r="G23" s="31"/>
      <c r="H23" s="31"/>
      <c r="I23" s="31"/>
      <c r="J23" s="450"/>
      <c r="K23" s="288"/>
      <c r="L23" s="31"/>
      <c r="M23" s="31"/>
      <c r="N23" s="31"/>
      <c r="O23" s="461"/>
      <c r="P23"/>
      <c r="Q23"/>
      <c r="R23" s="31"/>
      <c r="S23" s="31"/>
      <c r="T23" s="31"/>
      <c r="U23" s="161"/>
    </row>
    <row r="24" spans="2:39" s="446" customFormat="1" ht="12.75" customHeight="1" x14ac:dyDescent="0.2">
      <c r="B24" s="161"/>
      <c r="C24" s="31"/>
      <c r="D24" s="111"/>
      <c r="E24" s="119"/>
      <c r="F24" s="121"/>
      <c r="G24" s="31"/>
      <c r="H24" s="31"/>
      <c r="I24" s="31"/>
      <c r="J24" s="450"/>
      <c r="K24" s="288"/>
      <c r="L24" s="31"/>
      <c r="M24" s="31"/>
      <c r="N24" s="31"/>
      <c r="O24" s="461"/>
      <c r="P24"/>
      <c r="Q24"/>
      <c r="R24" s="31"/>
      <c r="S24" s="31"/>
      <c r="T24" s="31"/>
      <c r="U24" s="161"/>
    </row>
    <row r="25" spans="2:39" s="446" customFormat="1" ht="12.75" customHeight="1" x14ac:dyDescent="0.2">
      <c r="B25" s="161"/>
      <c r="C25" s="31"/>
      <c r="D25" s="111"/>
      <c r="E25" s="119"/>
      <c r="F25" s="121"/>
      <c r="G25" s="31"/>
      <c r="H25" s="31"/>
      <c r="I25" s="31"/>
      <c r="J25" s="450"/>
      <c r="K25" s="288"/>
      <c r="L25" s="31"/>
      <c r="M25" s="31"/>
      <c r="N25" s="31"/>
      <c r="O25" s="461"/>
      <c r="P25"/>
      <c r="Q25"/>
      <c r="R25" s="31"/>
      <c r="S25" s="31"/>
      <c r="T25" s="31"/>
      <c r="U25" s="161"/>
    </row>
    <row r="26" spans="2:39" ht="12.75" customHeight="1" x14ac:dyDescent="0.2">
      <c r="B26" s="161"/>
      <c r="C26" s="31"/>
      <c r="D26" s="111"/>
      <c r="E26" s="119"/>
      <c r="F26" s="121"/>
      <c r="G26" s="31"/>
      <c r="H26" s="31"/>
      <c r="I26" s="31"/>
      <c r="J26" s="278"/>
      <c r="K26" s="288"/>
      <c r="L26" s="31"/>
      <c r="M26" s="31"/>
      <c r="N26" s="31"/>
      <c r="O26" s="461"/>
      <c r="P26"/>
      <c r="Q26"/>
      <c r="R26" s="31"/>
      <c r="S26" s="31"/>
      <c r="T26" s="31"/>
      <c r="U26" s="161"/>
    </row>
    <row r="27" spans="2:39" ht="12.75" customHeight="1" x14ac:dyDescent="0.2">
      <c r="B27" s="161"/>
      <c r="C27" s="31"/>
      <c r="D27" s="111"/>
      <c r="E27" s="119"/>
      <c r="F27" s="121"/>
      <c r="G27" s="31"/>
      <c r="H27" s="31"/>
      <c r="I27" s="31"/>
      <c r="J27" s="278"/>
      <c r="K27" s="288"/>
      <c r="L27" s="31"/>
      <c r="M27" s="31"/>
      <c r="N27" s="31"/>
      <c r="O27" s="461"/>
      <c r="P27"/>
      <c r="Q27"/>
      <c r="R27" s="31"/>
      <c r="S27" s="31"/>
      <c r="T27" s="31"/>
      <c r="U27" s="161"/>
    </row>
    <row r="28" spans="2:39" ht="12.75" customHeight="1" x14ac:dyDescent="0.2">
      <c r="B28" s="161"/>
      <c r="C28" s="31"/>
      <c r="D28" s="111"/>
      <c r="E28" s="119"/>
      <c r="F28" s="121"/>
      <c r="G28" s="31"/>
      <c r="H28" s="31"/>
      <c r="I28" s="31"/>
      <c r="J28" s="278"/>
      <c r="K28" s="288"/>
      <c r="L28" s="31"/>
      <c r="M28" s="31"/>
      <c r="N28" s="31"/>
      <c r="O28" s="461"/>
      <c r="P28"/>
      <c r="Q28"/>
      <c r="R28" s="31"/>
      <c r="S28" s="31"/>
      <c r="T28" s="31"/>
      <c r="U28" s="161"/>
    </row>
    <row r="29" spans="2:39" ht="12.75" customHeight="1" x14ac:dyDescent="0.2">
      <c r="B29" s="161"/>
      <c r="C29" s="31"/>
      <c r="D29" s="111"/>
      <c r="E29" s="119"/>
      <c r="F29" s="121"/>
      <c r="G29" s="31"/>
      <c r="H29" s="31"/>
      <c r="I29" s="31"/>
      <c r="J29" s="278"/>
      <c r="K29" s="288"/>
      <c r="L29" s="31"/>
      <c r="M29" s="31"/>
      <c r="N29" s="31"/>
      <c r="O29" s="461"/>
      <c r="P29"/>
      <c r="Q29"/>
      <c r="R29" s="31"/>
      <c r="S29" s="31"/>
      <c r="T29" s="31"/>
      <c r="U29" s="161"/>
    </row>
    <row r="30" spans="2:39" ht="15" customHeight="1" x14ac:dyDescent="0.2">
      <c r="B30" s="161"/>
      <c r="C30" s="31"/>
      <c r="D30" s="111"/>
      <c r="E30" s="119"/>
      <c r="F30" s="121"/>
      <c r="G30" s="31"/>
      <c r="H30" s="31"/>
      <c r="I30" s="31"/>
      <c r="J30" s="278"/>
      <c r="K30" s="288"/>
      <c r="L30" s="31"/>
      <c r="M30" s="31"/>
      <c r="N30" s="31"/>
      <c r="O30" s="461"/>
      <c r="P30"/>
      <c r="Q30"/>
      <c r="R30" s="31"/>
      <c r="S30" s="31"/>
      <c r="T30" s="31"/>
      <c r="U30" s="161"/>
      <c r="W30"/>
      <c r="X30"/>
    </row>
    <row r="31" spans="2:39" ht="15" customHeight="1" x14ac:dyDescent="0.2">
      <c r="B31" s="161"/>
      <c r="C31" s="31"/>
      <c r="D31" s="111"/>
      <c r="E31" s="119"/>
      <c r="F31" s="121"/>
      <c r="G31" s="61"/>
      <c r="H31" s="61"/>
      <c r="I31" s="61"/>
      <c r="J31" s="278"/>
      <c r="K31" s="288"/>
      <c r="L31" s="61"/>
      <c r="M31" s="31"/>
      <c r="N31" s="31"/>
      <c r="O31" s="461"/>
      <c r="P31"/>
      <c r="Q31"/>
      <c r="R31" s="31"/>
      <c r="S31" s="31"/>
      <c r="T31" s="31"/>
      <c r="U31" s="161"/>
    </row>
    <row r="32" spans="2:39" ht="15" customHeight="1" x14ac:dyDescent="0.2">
      <c r="B32" s="161"/>
      <c r="C32" s="60"/>
      <c r="D32" s="111"/>
      <c r="E32" s="119"/>
      <c r="F32" s="120"/>
      <c r="G32" s="61"/>
      <c r="H32" s="61"/>
      <c r="I32" s="61"/>
      <c r="J32" s="278"/>
      <c r="K32" s="288"/>
      <c r="L32" s="61"/>
      <c r="M32" s="61"/>
      <c r="N32" s="61"/>
      <c r="O32" s="461"/>
      <c r="P32"/>
      <c r="Q32"/>
      <c r="R32" s="31"/>
      <c r="S32" s="31"/>
      <c r="T32" s="31"/>
      <c r="U32" s="161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</row>
    <row r="33" spans="2:46" ht="16.5" customHeight="1" x14ac:dyDescent="0.2">
      <c r="B33" s="161"/>
      <c r="C33" s="61"/>
      <c r="D33" s="116"/>
      <c r="E33" s="116"/>
      <c r="F33" s="122"/>
      <c r="G33" s="61"/>
      <c r="H33" s="61"/>
      <c r="I33" s="61"/>
      <c r="J33" s="278"/>
      <c r="K33" s="288"/>
      <c r="L33" s="61"/>
      <c r="M33" s="61"/>
      <c r="N33" s="61"/>
      <c r="O33" s="461"/>
      <c r="P33"/>
      <c r="Q33"/>
      <c r="R33" s="61"/>
      <c r="S33" s="61"/>
      <c r="T33" s="31"/>
      <c r="U33" s="161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</row>
    <row r="34" spans="2:46" ht="12.75" customHeight="1" x14ac:dyDescent="0.2">
      <c r="B34" s="161"/>
      <c r="C34" s="61"/>
      <c r="D34" s="116"/>
      <c r="E34" s="116"/>
      <c r="F34" s="122"/>
      <c r="G34" s="61"/>
      <c r="H34" s="61"/>
      <c r="I34" s="61"/>
      <c r="J34" s="278"/>
      <c r="K34" s="288"/>
      <c r="L34" s="61"/>
      <c r="M34" s="61"/>
      <c r="N34" s="61"/>
      <c r="O34" s="461"/>
      <c r="P34"/>
      <c r="Q34"/>
      <c r="R34" s="61"/>
      <c r="S34" s="61"/>
      <c r="T34" s="31"/>
      <c r="U34" s="161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</row>
    <row r="35" spans="2:46" ht="15" customHeight="1" x14ac:dyDescent="0.2">
      <c r="B35" s="161"/>
      <c r="C35" s="61"/>
      <c r="D35" s="116"/>
      <c r="E35" s="116"/>
      <c r="F35" s="122"/>
      <c r="G35" s="61"/>
      <c r="H35" s="61"/>
      <c r="I35" s="61"/>
      <c r="J35" s="278"/>
      <c r="K35" s="288"/>
      <c r="L35" s="61"/>
      <c r="M35" s="61"/>
      <c r="N35" s="61"/>
      <c r="O35" s="461"/>
      <c r="P35"/>
      <c r="Q35"/>
      <c r="R35" s="61"/>
      <c r="S35" s="61"/>
      <c r="T35" s="61"/>
      <c r="U35" s="161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2:46" ht="15" customHeight="1" x14ac:dyDescent="0.2">
      <c r="B36" s="161"/>
      <c r="C36" s="61"/>
      <c r="D36" s="116"/>
      <c r="E36" s="116"/>
      <c r="F36" s="122"/>
      <c r="G36" s="61"/>
      <c r="H36" s="61"/>
      <c r="I36" s="61"/>
      <c r="J36" s="278"/>
      <c r="K36" s="288"/>
      <c r="L36" s="61"/>
      <c r="M36" s="61"/>
      <c r="N36" s="61"/>
      <c r="O36" s="461"/>
      <c r="P36"/>
      <c r="Q36"/>
      <c r="R36" s="61"/>
      <c r="S36" s="61"/>
      <c r="T36" s="61"/>
      <c r="U36" s="161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2:46" ht="15" customHeight="1" x14ac:dyDescent="0.2">
      <c r="B37" s="161"/>
      <c r="C37" s="61"/>
      <c r="D37" s="116"/>
      <c r="E37" s="116"/>
      <c r="F37" s="122"/>
      <c r="G37" s="31"/>
      <c r="H37" s="31"/>
      <c r="I37" s="31"/>
      <c r="J37" s="278"/>
      <c r="K37" s="288"/>
      <c r="L37" s="31"/>
      <c r="M37" s="61"/>
      <c r="N37" s="61"/>
      <c r="O37" s="461"/>
      <c r="P37"/>
      <c r="Q37"/>
      <c r="R37" s="61"/>
      <c r="S37" s="61"/>
      <c r="T37" s="61"/>
      <c r="U37" s="161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2:46" ht="12.75" customHeight="1" x14ac:dyDescent="0.2">
      <c r="B38" s="161"/>
      <c r="C38" s="61"/>
      <c r="D38" s="116"/>
      <c r="E38" s="116"/>
      <c r="F38" s="122"/>
      <c r="G38" s="31"/>
      <c r="H38" s="31"/>
      <c r="I38" s="31"/>
      <c r="J38" s="278"/>
      <c r="K38" s="288"/>
      <c r="L38" s="31"/>
      <c r="M38" s="31"/>
      <c r="N38" s="31"/>
      <c r="O38" s="461"/>
      <c r="P38"/>
      <c r="Q38"/>
      <c r="R38" s="61"/>
      <c r="S38" s="61"/>
      <c r="T38" s="61"/>
      <c r="U38" s="161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2:46" ht="12.75" customHeight="1" x14ac:dyDescent="0.2">
      <c r="B39" s="161"/>
      <c r="C39" s="61"/>
      <c r="D39" s="116"/>
      <c r="E39" s="116"/>
      <c r="F39" s="122"/>
      <c r="G39" s="31"/>
      <c r="H39" s="31"/>
      <c r="I39" s="31"/>
      <c r="J39" s="278"/>
      <c r="K39" s="288"/>
      <c r="L39" s="31"/>
      <c r="M39" s="31"/>
      <c r="N39" s="31"/>
      <c r="O39" s="446"/>
      <c r="P39"/>
      <c r="Q39"/>
      <c r="R39" s="31"/>
      <c r="S39" s="31"/>
      <c r="T39" s="61"/>
      <c r="U39" s="161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2:46" s="446" customFormat="1" ht="12.75" customHeight="1" x14ac:dyDescent="0.2">
      <c r="B40" s="161"/>
      <c r="C40" s="61"/>
      <c r="D40" s="116"/>
      <c r="E40" s="116"/>
      <c r="F40" s="122"/>
      <c r="G40" s="31"/>
      <c r="H40" s="31"/>
      <c r="I40" s="31"/>
      <c r="J40" s="450"/>
      <c r="K40" s="288"/>
      <c r="L40" s="31"/>
      <c r="M40" s="31"/>
      <c r="N40" s="31"/>
      <c r="P40"/>
      <c r="Q40"/>
      <c r="R40" s="31"/>
      <c r="S40" s="31"/>
      <c r="T40" s="61"/>
      <c r="U40" s="161"/>
      <c r="Y40" s="445"/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</row>
    <row r="41" spans="2:46" s="446" customFormat="1" ht="12.75" customHeight="1" x14ac:dyDescent="0.2">
      <c r="B41" s="161"/>
      <c r="C41" s="61"/>
      <c r="D41" s="116"/>
      <c r="E41" s="116"/>
      <c r="F41" s="122"/>
      <c r="G41" s="31"/>
      <c r="H41" s="31"/>
      <c r="I41" s="31"/>
      <c r="J41" s="450"/>
      <c r="K41" s="288"/>
      <c r="L41" s="31"/>
      <c r="M41" s="31"/>
      <c r="N41" s="31"/>
      <c r="P41"/>
      <c r="Q41"/>
      <c r="R41" s="31"/>
      <c r="S41" s="31"/>
      <c r="T41" s="61"/>
      <c r="U41" s="161"/>
      <c r="Y41" s="445"/>
      <c r="Z41" s="445"/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445"/>
      <c r="AO41" s="445"/>
      <c r="AP41" s="445"/>
      <c r="AQ41" s="445"/>
      <c r="AR41" s="445"/>
      <c r="AS41" s="445"/>
      <c r="AT41" s="445"/>
    </row>
    <row r="42" spans="2:46" s="446" customFormat="1" ht="12.75" customHeight="1" x14ac:dyDescent="0.2">
      <c r="B42" s="161"/>
      <c r="C42" s="61"/>
      <c r="D42" s="116"/>
      <c r="E42" s="116"/>
      <c r="F42" s="122"/>
      <c r="G42" s="31"/>
      <c r="H42" s="31"/>
      <c r="I42" s="31"/>
      <c r="J42" s="450"/>
      <c r="K42" s="288"/>
      <c r="L42" s="31"/>
      <c r="M42" s="31"/>
      <c r="N42" s="31"/>
      <c r="P42"/>
      <c r="Q42"/>
      <c r="R42" s="31"/>
      <c r="S42" s="31"/>
      <c r="T42" s="61"/>
      <c r="U42" s="161"/>
      <c r="Y42" s="445"/>
      <c r="Z42" s="445"/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445"/>
      <c r="AO42" s="445"/>
      <c r="AP42" s="445"/>
      <c r="AQ42" s="445"/>
      <c r="AR42" s="445"/>
      <c r="AS42" s="445"/>
      <c r="AT42" s="445"/>
    </row>
    <row r="43" spans="2:46" ht="12.75" customHeight="1" x14ac:dyDescent="0.2">
      <c r="B43" s="161"/>
      <c r="C43" s="61"/>
      <c r="D43" s="116"/>
      <c r="E43" s="116"/>
      <c r="F43" s="122"/>
      <c r="G43" s="31"/>
      <c r="H43" s="31"/>
      <c r="I43" s="31"/>
      <c r="J43" s="31"/>
      <c r="K43" s="31"/>
      <c r="L43" s="31"/>
      <c r="M43" s="31"/>
      <c r="N43" s="31"/>
      <c r="O43" s="446"/>
      <c r="P43"/>
      <c r="Q43"/>
      <c r="R43" s="31"/>
      <c r="S43" s="31"/>
      <c r="T43" s="61"/>
      <c r="U43" s="161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2:46" ht="12.75" customHeight="1" x14ac:dyDescent="0.2">
      <c r="B44" s="161"/>
      <c r="C44" s="61"/>
      <c r="D44" s="116"/>
      <c r="E44" s="116"/>
      <c r="F44" s="122"/>
      <c r="G44" s="31"/>
      <c r="H44" s="31"/>
      <c r="I44" s="31"/>
      <c r="J44" s="31"/>
      <c r="K44" s="31"/>
      <c r="L44" s="31"/>
      <c r="M44" s="31"/>
      <c r="N44" s="31"/>
      <c r="O44" s="446"/>
      <c r="P44"/>
      <c r="Q44"/>
      <c r="R44" s="31"/>
      <c r="S44" s="31"/>
      <c r="T44" s="31"/>
      <c r="U44" s="161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2:46" s="446" customFormat="1" ht="12.75" customHeight="1" x14ac:dyDescent="0.2">
      <c r="B45" s="161"/>
      <c r="C45" s="61"/>
      <c r="D45" s="116"/>
      <c r="E45" s="116"/>
      <c r="F45" s="122"/>
      <c r="G45" s="31"/>
      <c r="H45" s="31"/>
      <c r="I45" s="31"/>
      <c r="J45" s="31"/>
      <c r="K45" s="31"/>
      <c r="L45" s="31"/>
      <c r="M45" s="31"/>
      <c r="N45" s="31"/>
      <c r="P45"/>
      <c r="Q45"/>
      <c r="R45" s="31"/>
      <c r="S45" s="31"/>
      <c r="T45" s="31"/>
      <c r="U45" s="161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445"/>
      <c r="AO45" s="445"/>
      <c r="AP45" s="445"/>
      <c r="AQ45" s="445"/>
      <c r="AR45" s="445"/>
      <c r="AS45" s="445"/>
      <c r="AT45" s="445"/>
    </row>
    <row r="46" spans="2:46" ht="12.75" customHeight="1" x14ac:dyDescent="0.2">
      <c r="B46" s="161"/>
      <c r="C46" s="61"/>
      <c r="D46" s="116"/>
      <c r="E46" s="116"/>
      <c r="F46" s="122"/>
      <c r="G46" s="31"/>
      <c r="H46" s="31"/>
      <c r="I46" s="31"/>
      <c r="J46" s="31"/>
      <c r="K46" s="31"/>
      <c r="L46" s="31"/>
      <c r="M46" s="31"/>
      <c r="N46" s="31"/>
      <c r="O46" s="446"/>
      <c r="P46"/>
      <c r="Q46"/>
      <c r="R46" s="31"/>
      <c r="S46" s="31"/>
      <c r="T46" s="31"/>
      <c r="U46" s="161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2:46" ht="12.75" customHeight="1" x14ac:dyDescent="0.2">
      <c r="B47" s="161"/>
      <c r="C47" s="61"/>
      <c r="D47" s="116"/>
      <c r="E47" s="116"/>
      <c r="F47" s="122"/>
      <c r="G47" s="31"/>
      <c r="H47" s="31"/>
      <c r="I47" s="31"/>
      <c r="J47" s="31"/>
      <c r="K47" s="31"/>
      <c r="L47" s="31"/>
      <c r="M47" s="31"/>
      <c r="N47" s="31"/>
      <c r="O47" s="446"/>
      <c r="P47"/>
      <c r="Q47"/>
      <c r="R47" s="31"/>
      <c r="S47" s="31"/>
      <c r="T47" s="31"/>
      <c r="U47" s="161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2:46" ht="12.75" customHeight="1" x14ac:dyDescent="0.2">
      <c r="B48" s="161"/>
      <c r="C48" s="61"/>
      <c r="D48" s="116"/>
      <c r="E48" s="116"/>
      <c r="F48" s="122"/>
      <c r="G48" s="31"/>
      <c r="H48" s="31"/>
      <c r="I48" s="31"/>
      <c r="J48" s="31"/>
      <c r="K48" s="31"/>
      <c r="L48" s="31"/>
      <c r="M48" s="31"/>
      <c r="N48" s="31"/>
      <c r="P48"/>
      <c r="Q48"/>
      <c r="R48" s="31"/>
      <c r="S48" s="31"/>
      <c r="T48" s="31"/>
      <c r="U48" s="161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2:46" ht="12.75" customHeight="1" x14ac:dyDescent="0.2">
      <c r="B49" s="161"/>
      <c r="C49" s="61"/>
      <c r="D49" s="116"/>
      <c r="E49" s="116"/>
      <c r="F49" s="122"/>
      <c r="G49" s="31"/>
      <c r="H49" s="31"/>
      <c r="I49" s="31"/>
      <c r="J49" s="31"/>
      <c r="K49" s="31"/>
      <c r="L49" s="31"/>
      <c r="M49" s="31"/>
      <c r="N49" s="31"/>
      <c r="O49" s="31"/>
      <c r="P49"/>
      <c r="Q49"/>
      <c r="R49" s="31"/>
      <c r="S49" s="31"/>
      <c r="T49" s="31"/>
      <c r="U49" s="161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2:46" ht="12.75" customHeight="1" x14ac:dyDescent="0.2">
      <c r="B50" s="161"/>
      <c r="C50" s="61"/>
      <c r="D50" s="116"/>
      <c r="E50" s="116"/>
      <c r="F50" s="122"/>
      <c r="G50" s="31"/>
      <c r="H50" s="31"/>
      <c r="I50" s="31"/>
      <c r="J50" s="31"/>
      <c r="K50" s="31"/>
      <c r="L50" s="31"/>
      <c r="M50" s="31"/>
      <c r="N50" s="31"/>
      <c r="O50" s="31"/>
      <c r="P50"/>
      <c r="Q50"/>
      <c r="R50" s="31"/>
      <c r="S50" s="31"/>
      <c r="T50" s="31"/>
      <c r="U50" s="161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2:46" ht="12.75" customHeight="1" x14ac:dyDescent="0.2">
      <c r="B51" s="16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/>
      <c r="Q51"/>
      <c r="R51" s="31"/>
      <c r="S51" s="31"/>
      <c r="T51" s="31"/>
      <c r="U51" s="16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2:46" ht="12.75" customHeight="1" x14ac:dyDescent="0.2">
      <c r="B52" s="161"/>
      <c r="C52" s="31"/>
      <c r="D52" s="31"/>
      <c r="E52" s="31"/>
      <c r="F52" s="31"/>
      <c r="G52" s="32"/>
      <c r="H52" s="32"/>
      <c r="I52" s="32"/>
      <c r="J52" s="32"/>
      <c r="K52" s="32"/>
      <c r="L52" s="32"/>
      <c r="M52" s="32"/>
      <c r="N52" s="31"/>
      <c r="O52" s="31"/>
      <c r="P52" s="31"/>
      <c r="Q52" s="31"/>
      <c r="R52" s="31"/>
      <c r="S52" s="31"/>
      <c r="T52" s="31"/>
      <c r="U52" s="161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2:46" ht="18" x14ac:dyDescent="0.2">
      <c r="B53" s="161"/>
      <c r="C53" s="31"/>
      <c r="D53" s="31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1"/>
      <c r="P53" s="31"/>
      <c r="Q53" s="31"/>
      <c r="R53" s="31"/>
      <c r="S53" s="31"/>
      <c r="T53" s="31"/>
      <c r="U53" s="161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2:46" ht="18" x14ac:dyDescent="0.2">
      <c r="B54" s="161"/>
      <c r="C54" s="31"/>
      <c r="D54" s="31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1"/>
      <c r="P54" s="31"/>
      <c r="Q54" s="31"/>
      <c r="R54" s="31"/>
      <c r="S54" s="31"/>
      <c r="T54" s="31"/>
      <c r="U54" s="161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2:46" s="446" customFormat="1" ht="18" x14ac:dyDescent="0.2">
      <c r="B55" s="161"/>
      <c r="C55" s="31"/>
      <c r="D55" s="31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1"/>
      <c r="P55" s="31"/>
      <c r="Q55" s="31"/>
      <c r="R55" s="31"/>
      <c r="S55" s="31"/>
      <c r="T55" s="31"/>
      <c r="U55" s="161"/>
      <c r="Y55" s="445"/>
      <c r="Z55" s="445"/>
      <c r="AA55" s="445"/>
      <c r="AB55" s="445"/>
      <c r="AC55" s="445"/>
      <c r="AD55" s="445"/>
      <c r="AE55" s="445"/>
      <c r="AF55" s="445"/>
      <c r="AG55" s="445"/>
      <c r="AH55" s="445"/>
      <c r="AI55" s="445"/>
      <c r="AJ55" s="445"/>
      <c r="AK55" s="445"/>
      <c r="AL55" s="445"/>
      <c r="AM55" s="445"/>
      <c r="AN55" s="445"/>
      <c r="AO55" s="445"/>
      <c r="AP55" s="445"/>
      <c r="AQ55" s="445"/>
      <c r="AR55" s="445"/>
      <c r="AS55" s="445"/>
      <c r="AT55" s="445"/>
    </row>
    <row r="56" spans="2:46" s="446" customFormat="1" ht="18" x14ac:dyDescent="0.2">
      <c r="B56" s="161"/>
      <c r="C56" s="31"/>
      <c r="D56" s="31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1"/>
      <c r="P56" s="31"/>
      <c r="Q56" s="31"/>
      <c r="R56" s="31"/>
      <c r="S56" s="31"/>
      <c r="T56" s="31"/>
      <c r="U56" s="161"/>
      <c r="Y56" s="445"/>
      <c r="Z56" s="445"/>
      <c r="AA56" s="445"/>
      <c r="AB56" s="445"/>
      <c r="AC56" s="445"/>
      <c r="AD56" s="445"/>
      <c r="AE56" s="445"/>
      <c r="AF56" s="445"/>
      <c r="AG56" s="445"/>
      <c r="AH56" s="445"/>
      <c r="AI56" s="445"/>
      <c r="AJ56" s="445"/>
      <c r="AK56" s="445"/>
      <c r="AL56" s="445"/>
      <c r="AM56" s="445"/>
      <c r="AN56" s="445"/>
      <c r="AO56" s="445"/>
      <c r="AP56" s="445"/>
      <c r="AQ56" s="445"/>
      <c r="AR56" s="445"/>
      <c r="AS56" s="445"/>
      <c r="AT56" s="445"/>
    </row>
    <row r="57" spans="2:46" ht="12.75" customHeight="1" x14ac:dyDescent="0.2">
      <c r="B57" s="161"/>
      <c r="C57" s="498" t="s">
        <v>138</v>
      </c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161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2:46" ht="12.75" customHeight="1" x14ac:dyDescent="0.2">
      <c r="B58" s="161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161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2:46" ht="12.75" customHeight="1" x14ac:dyDescent="0.2">
      <c r="B59" s="161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161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2:46" ht="12.75" customHeight="1" x14ac:dyDescent="0.2">
      <c r="B60" s="161"/>
      <c r="C60" s="161"/>
      <c r="D60" s="161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1"/>
      <c r="S60" s="161"/>
      <c r="T60" s="161"/>
      <c r="U60" s="161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2:46" x14ac:dyDescent="0.2">
      <c r="E61" s="14"/>
      <c r="F61" s="14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2:46" x14ac:dyDescent="0.2">
      <c r="E62" s="14"/>
      <c r="F62" s="14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2:46" x14ac:dyDescent="0.2"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  <row r="64" spans="2:46" x14ac:dyDescent="0.2"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</row>
    <row r="65" spans="23:46" x14ac:dyDescent="0.2"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</row>
    <row r="66" spans="23:46" x14ac:dyDescent="0.2"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</row>
    <row r="67" spans="23:46" x14ac:dyDescent="0.2"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</row>
    <row r="68" spans="23:46" x14ac:dyDescent="0.2"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</row>
    <row r="69" spans="23:46" x14ac:dyDescent="0.2"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</row>
    <row r="70" spans="23:46" x14ac:dyDescent="0.2"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</row>
    <row r="71" spans="23:46" x14ac:dyDescent="0.2"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</row>
    <row r="72" spans="23:46" x14ac:dyDescent="0.2"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</row>
    <row r="73" spans="23:46" x14ac:dyDescent="0.2"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</row>
    <row r="74" spans="23:46" x14ac:dyDescent="0.2"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</row>
    <row r="75" spans="23:46" x14ac:dyDescent="0.2"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</row>
    <row r="76" spans="23:46" x14ac:dyDescent="0.2"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</row>
    <row r="77" spans="23:46" x14ac:dyDescent="0.2"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</row>
    <row r="78" spans="23:46" x14ac:dyDescent="0.2"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</row>
    <row r="79" spans="23:46" x14ac:dyDescent="0.2"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23:46" x14ac:dyDescent="0.2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23:46" x14ac:dyDescent="0.2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</row>
    <row r="82" spans="23:46" x14ac:dyDescent="0.2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</row>
    <row r="83" spans="23:46" x14ac:dyDescent="0.2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</row>
    <row r="84" spans="23:46" x14ac:dyDescent="0.2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</row>
    <row r="85" spans="23:46" x14ac:dyDescent="0.2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</row>
    <row r="86" spans="23:46" x14ac:dyDescent="0.2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</row>
    <row r="87" spans="23:46" x14ac:dyDescent="0.2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</row>
    <row r="88" spans="23:46" x14ac:dyDescent="0.2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</row>
    <row r="89" spans="23:46" x14ac:dyDescent="0.2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</row>
    <row r="90" spans="23:46" x14ac:dyDescent="0.2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</row>
    <row r="91" spans="23:46" x14ac:dyDescent="0.2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</row>
    <row r="92" spans="23:46" x14ac:dyDescent="0.2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</row>
    <row r="93" spans="23:46" x14ac:dyDescent="0.2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</row>
    <row r="94" spans="23:46" x14ac:dyDescent="0.2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</row>
    <row r="95" spans="23:46" x14ac:dyDescent="0.2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</row>
    <row r="96" spans="23:46" x14ac:dyDescent="0.2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</row>
    <row r="97" spans="23:46" x14ac:dyDescent="0.2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</row>
    <row r="98" spans="23:46" x14ac:dyDescent="0.2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</row>
    <row r="99" spans="23:46" x14ac:dyDescent="0.2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</row>
    <row r="100" spans="23:46" x14ac:dyDescent="0.2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</row>
    <row r="101" spans="23:46" x14ac:dyDescent="0.2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</row>
    <row r="102" spans="23:46" x14ac:dyDescent="0.2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</row>
    <row r="103" spans="23:46" x14ac:dyDescent="0.2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</row>
    <row r="104" spans="23:46" x14ac:dyDescent="0.2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</row>
    <row r="105" spans="23:46" x14ac:dyDescent="0.2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23:46" x14ac:dyDescent="0.2"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</row>
    <row r="107" spans="23:46" x14ac:dyDescent="0.2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</row>
    <row r="108" spans="23:46" x14ac:dyDescent="0.2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</row>
    <row r="109" spans="23:46" x14ac:dyDescent="0.2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</row>
    <row r="110" spans="23:46" x14ac:dyDescent="0.2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</row>
    <row r="111" spans="23:46" x14ac:dyDescent="0.2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23:46" x14ac:dyDescent="0.2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</row>
    <row r="113" spans="23:46" x14ac:dyDescent="0.2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</row>
    <row r="114" spans="23:46" x14ac:dyDescent="0.2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</row>
    <row r="115" spans="23:46" x14ac:dyDescent="0.2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23:46" x14ac:dyDescent="0.2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23:46" x14ac:dyDescent="0.2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23:46" x14ac:dyDescent="0.2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23:46" x14ac:dyDescent="0.2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23:46" x14ac:dyDescent="0.2"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23:46" x14ac:dyDescent="0.2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</row>
    <row r="122" spans="23:46" x14ac:dyDescent="0.2"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</row>
    <row r="123" spans="23:46" x14ac:dyDescent="0.2"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23:46" x14ac:dyDescent="0.2"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23:46" x14ac:dyDescent="0.2"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23:46" x14ac:dyDescent="0.2"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</row>
    <row r="127" spans="23:46" x14ac:dyDescent="0.2"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</row>
    <row r="128" spans="23:46" x14ac:dyDescent="0.2"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spans="23:46" x14ac:dyDescent="0.2"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</row>
    <row r="130" spans="23:46" x14ac:dyDescent="0.2"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</row>
    <row r="131" spans="23:46" x14ac:dyDescent="0.2"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</row>
    <row r="132" spans="23:46" x14ac:dyDescent="0.2"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</row>
    <row r="133" spans="23:46" x14ac:dyDescent="0.2"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</row>
    <row r="134" spans="23:46" x14ac:dyDescent="0.2"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</row>
    <row r="135" spans="23:46" x14ac:dyDescent="0.2"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</row>
    <row r="136" spans="23:46" x14ac:dyDescent="0.2"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</row>
    <row r="137" spans="23:46" x14ac:dyDescent="0.2"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</row>
    <row r="138" spans="23:46" x14ac:dyDescent="0.2"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</row>
    <row r="139" spans="23:46" x14ac:dyDescent="0.2"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</row>
    <row r="140" spans="23:46" x14ac:dyDescent="0.2"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</row>
    <row r="141" spans="23:46" x14ac:dyDescent="0.2"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</row>
    <row r="142" spans="23:46" x14ac:dyDescent="0.2"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</row>
    <row r="143" spans="23:46" x14ac:dyDescent="0.2"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</row>
    <row r="144" spans="23:46" x14ac:dyDescent="0.2"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</row>
    <row r="145" spans="23:46" x14ac:dyDescent="0.2"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</row>
    <row r="146" spans="23:46" x14ac:dyDescent="0.2"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</row>
    <row r="147" spans="23:46" x14ac:dyDescent="0.2"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</row>
    <row r="148" spans="23:46" x14ac:dyDescent="0.2"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</row>
    <row r="149" spans="23:46" x14ac:dyDescent="0.2"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</row>
    <row r="150" spans="23:46" x14ac:dyDescent="0.2"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</row>
    <row r="151" spans="23:46" x14ac:dyDescent="0.2"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</row>
    <row r="152" spans="23:46" x14ac:dyDescent="0.2"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</row>
    <row r="153" spans="23:46" x14ac:dyDescent="0.2"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</row>
    <row r="154" spans="23:46" x14ac:dyDescent="0.2"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</row>
    <row r="155" spans="23:46" x14ac:dyDescent="0.2"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</row>
    <row r="156" spans="23:46" x14ac:dyDescent="0.2"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</row>
    <row r="157" spans="23:46" x14ac:dyDescent="0.2"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</row>
    <row r="158" spans="23:46" x14ac:dyDescent="0.2"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</row>
    <row r="159" spans="23:46" x14ac:dyDescent="0.2"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</row>
    <row r="160" spans="23:46" x14ac:dyDescent="0.2"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</row>
    <row r="161" spans="23:46" x14ac:dyDescent="0.2"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</row>
    <row r="162" spans="23:46" x14ac:dyDescent="0.2"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</row>
    <row r="163" spans="23:46" x14ac:dyDescent="0.2"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</row>
    <row r="164" spans="23:46" x14ac:dyDescent="0.2"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23:46" x14ac:dyDescent="0.2"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23:46" x14ac:dyDescent="0.2"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23:46" x14ac:dyDescent="0.2"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23:46" x14ac:dyDescent="0.2"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23:46" x14ac:dyDescent="0.2"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23:46" x14ac:dyDescent="0.2"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23:46" x14ac:dyDescent="0.2"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23:46" x14ac:dyDescent="0.2"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23:46" x14ac:dyDescent="0.2"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</row>
    <row r="174" spans="23:46" x14ac:dyDescent="0.2"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</row>
    <row r="175" spans="23:46" x14ac:dyDescent="0.2"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</row>
    <row r="176" spans="23:46" x14ac:dyDescent="0.2"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</row>
    <row r="177" spans="23:46" x14ac:dyDescent="0.2"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</row>
    <row r="178" spans="23:46" x14ac:dyDescent="0.2"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</row>
    <row r="179" spans="23:46" x14ac:dyDescent="0.2"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</row>
    <row r="180" spans="23:46" x14ac:dyDescent="0.2"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</row>
    <row r="181" spans="23:46" x14ac:dyDescent="0.2"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</row>
    <row r="182" spans="23:46" x14ac:dyDescent="0.2"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</row>
    <row r="183" spans="23:46" x14ac:dyDescent="0.2"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</row>
    <row r="184" spans="23:46" x14ac:dyDescent="0.2"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</row>
    <row r="185" spans="23:46" x14ac:dyDescent="0.2"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</row>
    <row r="186" spans="23:46" x14ac:dyDescent="0.2"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</row>
    <row r="187" spans="23:46" x14ac:dyDescent="0.2"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</row>
    <row r="188" spans="23:46" x14ac:dyDescent="0.2"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</row>
    <row r="189" spans="23:46" x14ac:dyDescent="0.2"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</row>
    <row r="190" spans="23:46" x14ac:dyDescent="0.2"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</row>
    <row r="191" spans="23:46" x14ac:dyDescent="0.2"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</row>
    <row r="192" spans="23:46" x14ac:dyDescent="0.2"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</row>
    <row r="193" spans="23:46" x14ac:dyDescent="0.2"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</row>
    <row r="194" spans="23:46" x14ac:dyDescent="0.2"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</row>
    <row r="195" spans="23:46" x14ac:dyDescent="0.2"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</row>
    <row r="196" spans="23:46" x14ac:dyDescent="0.2"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</row>
    <row r="197" spans="23:46" x14ac:dyDescent="0.2"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</row>
    <row r="198" spans="23:46" x14ac:dyDescent="0.2"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</row>
    <row r="199" spans="23:46" x14ac:dyDescent="0.2"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</row>
    <row r="200" spans="23:46" x14ac:dyDescent="0.2"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</row>
    <row r="201" spans="23:46" x14ac:dyDescent="0.2"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</row>
    <row r="202" spans="23:46" x14ac:dyDescent="0.2"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</row>
    <row r="203" spans="23:46" x14ac:dyDescent="0.2"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</row>
    <row r="204" spans="23:46" x14ac:dyDescent="0.2"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</row>
    <row r="205" spans="23:46" x14ac:dyDescent="0.2"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</row>
    <row r="206" spans="23:46" x14ac:dyDescent="0.2"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</row>
    <row r="207" spans="23:46" x14ac:dyDescent="0.2"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23:46" x14ac:dyDescent="0.2"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23:46" x14ac:dyDescent="0.2"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23:46" x14ac:dyDescent="0.2"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23:46" x14ac:dyDescent="0.2"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23:46" x14ac:dyDescent="0.2"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23:46" x14ac:dyDescent="0.2"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23:46" x14ac:dyDescent="0.2"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23:46" x14ac:dyDescent="0.2"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23:46" x14ac:dyDescent="0.2"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</row>
    <row r="217" spans="23:46" x14ac:dyDescent="0.2"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</row>
    <row r="218" spans="23:46" x14ac:dyDescent="0.2"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</row>
    <row r="219" spans="23:46" x14ac:dyDescent="0.2"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</row>
    <row r="220" spans="23:46" x14ac:dyDescent="0.2"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</row>
    <row r="221" spans="23:46" x14ac:dyDescent="0.2"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</row>
    <row r="222" spans="23:46" x14ac:dyDescent="0.2"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</row>
    <row r="223" spans="23:46" x14ac:dyDescent="0.2"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</row>
    <row r="224" spans="23:46" x14ac:dyDescent="0.2"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</row>
    <row r="225" spans="23:46" x14ac:dyDescent="0.2"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</row>
    <row r="226" spans="23:46" x14ac:dyDescent="0.2"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</row>
    <row r="227" spans="23:46" x14ac:dyDescent="0.2"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</row>
    <row r="228" spans="23:46" x14ac:dyDescent="0.2"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</row>
    <row r="229" spans="23:46" x14ac:dyDescent="0.2"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</row>
    <row r="230" spans="23:46" x14ac:dyDescent="0.2"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</row>
    <row r="231" spans="23:46" x14ac:dyDescent="0.2"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</row>
    <row r="232" spans="23:46" x14ac:dyDescent="0.2"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</row>
    <row r="233" spans="23:46" x14ac:dyDescent="0.2"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</row>
    <row r="234" spans="23:46" x14ac:dyDescent="0.2"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</row>
    <row r="235" spans="23:46" x14ac:dyDescent="0.2"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</row>
    <row r="236" spans="23:46" x14ac:dyDescent="0.2"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</row>
    <row r="237" spans="23:46" x14ac:dyDescent="0.2"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</row>
    <row r="238" spans="23:46" x14ac:dyDescent="0.2"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</row>
    <row r="239" spans="23:46" x14ac:dyDescent="0.2"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</row>
    <row r="240" spans="23:46" x14ac:dyDescent="0.2"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</row>
    <row r="241" spans="23:46" x14ac:dyDescent="0.2"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</row>
    <row r="242" spans="23:46" x14ac:dyDescent="0.2"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</row>
    <row r="243" spans="23:46" x14ac:dyDescent="0.2"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</row>
    <row r="244" spans="23:46" x14ac:dyDescent="0.2"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</row>
    <row r="245" spans="23:46" x14ac:dyDescent="0.2"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</row>
    <row r="246" spans="23:46" x14ac:dyDescent="0.2"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</row>
    <row r="247" spans="23:46" x14ac:dyDescent="0.2"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</row>
    <row r="248" spans="23:46" x14ac:dyDescent="0.2"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</row>
    <row r="249" spans="23:46" x14ac:dyDescent="0.2"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</row>
    <row r="250" spans="23:46" x14ac:dyDescent="0.2"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</row>
    <row r="251" spans="23:46" x14ac:dyDescent="0.2"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23:46" x14ac:dyDescent="0.2"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</row>
    <row r="253" spans="23:46" x14ac:dyDescent="0.2"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</row>
    <row r="254" spans="23:46" x14ac:dyDescent="0.2"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</row>
    <row r="255" spans="23:46" x14ac:dyDescent="0.2"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</row>
    <row r="256" spans="23:46" x14ac:dyDescent="0.2"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</row>
    <row r="257" spans="23:46" x14ac:dyDescent="0.2"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</row>
    <row r="258" spans="23:46" x14ac:dyDescent="0.2"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</row>
    <row r="259" spans="23:46" x14ac:dyDescent="0.2"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</row>
    <row r="260" spans="23:46" x14ac:dyDescent="0.2"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</row>
    <row r="261" spans="23:46" x14ac:dyDescent="0.2"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</row>
    <row r="262" spans="23:46" x14ac:dyDescent="0.2"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</row>
    <row r="263" spans="23:46" x14ac:dyDescent="0.2"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</row>
    <row r="264" spans="23:46" x14ac:dyDescent="0.2"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</row>
    <row r="265" spans="23:46" x14ac:dyDescent="0.2"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</row>
    <row r="266" spans="23:46" x14ac:dyDescent="0.2"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</row>
    <row r="267" spans="23:46" x14ac:dyDescent="0.2"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</row>
    <row r="268" spans="23:46" x14ac:dyDescent="0.2"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</row>
    <row r="269" spans="23:46" x14ac:dyDescent="0.2"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</row>
    <row r="270" spans="23:46" x14ac:dyDescent="0.2"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</row>
    <row r="271" spans="23:46" x14ac:dyDescent="0.2"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</row>
    <row r="272" spans="23:46" x14ac:dyDescent="0.2"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</row>
    <row r="273" spans="23:46" x14ac:dyDescent="0.2"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</row>
    <row r="274" spans="23:46" x14ac:dyDescent="0.2"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</row>
    <row r="275" spans="23:46" x14ac:dyDescent="0.2"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</row>
    <row r="276" spans="23:46" x14ac:dyDescent="0.2"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</row>
    <row r="277" spans="23:46" x14ac:dyDescent="0.2"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</row>
    <row r="278" spans="23:46" x14ac:dyDescent="0.2"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</row>
    <row r="279" spans="23:46" x14ac:dyDescent="0.2"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</row>
    <row r="280" spans="23:46" x14ac:dyDescent="0.2"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</row>
    <row r="281" spans="23:46" x14ac:dyDescent="0.2"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</row>
    <row r="282" spans="23:46" x14ac:dyDescent="0.2"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</row>
    <row r="283" spans="23:46" x14ac:dyDescent="0.2"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</row>
    <row r="284" spans="23:46" x14ac:dyDescent="0.2"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</row>
    <row r="285" spans="23:46" x14ac:dyDescent="0.2"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</row>
    <row r="286" spans="23:46" x14ac:dyDescent="0.2"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</row>
    <row r="287" spans="23:46" x14ac:dyDescent="0.2"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</row>
    <row r="288" spans="23:46" x14ac:dyDescent="0.2"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</row>
    <row r="289" spans="23:46" x14ac:dyDescent="0.2"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</row>
    <row r="290" spans="23:46" x14ac:dyDescent="0.2"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</row>
    <row r="291" spans="23:46" x14ac:dyDescent="0.2"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</row>
    <row r="292" spans="23:46" x14ac:dyDescent="0.2"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</row>
    <row r="293" spans="23:46" x14ac:dyDescent="0.2"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</row>
    <row r="294" spans="23:46" x14ac:dyDescent="0.2"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</row>
    <row r="295" spans="23:46" x14ac:dyDescent="0.2"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</row>
    <row r="296" spans="23:46" x14ac:dyDescent="0.2"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</row>
    <row r="297" spans="23:46" x14ac:dyDescent="0.2"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</row>
    <row r="298" spans="23:46" x14ac:dyDescent="0.2"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</row>
    <row r="299" spans="23:46" x14ac:dyDescent="0.2"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</row>
    <row r="300" spans="23:46" x14ac:dyDescent="0.2"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</row>
    <row r="301" spans="23:46" x14ac:dyDescent="0.2"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</row>
    <row r="302" spans="23:46" x14ac:dyDescent="0.2"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</row>
    <row r="303" spans="23:46" x14ac:dyDescent="0.2"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</row>
    <row r="304" spans="23:46" x14ac:dyDescent="0.2"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</row>
    <row r="305" spans="23:46" x14ac:dyDescent="0.2"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</row>
    <row r="306" spans="23:46" x14ac:dyDescent="0.2"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</row>
    <row r="307" spans="23:46" x14ac:dyDescent="0.2"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</row>
    <row r="308" spans="23:46" x14ac:dyDescent="0.2"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</row>
    <row r="309" spans="23:46" x14ac:dyDescent="0.2"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</row>
    <row r="310" spans="23:46" x14ac:dyDescent="0.2"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</row>
    <row r="311" spans="23:46" x14ac:dyDescent="0.2"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</row>
    <row r="312" spans="23:46" x14ac:dyDescent="0.2"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</row>
    <row r="313" spans="23:46" x14ac:dyDescent="0.2"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</row>
    <row r="314" spans="23:46" x14ac:dyDescent="0.2"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</row>
    <row r="315" spans="23:46" x14ac:dyDescent="0.2"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</row>
    <row r="316" spans="23:46" x14ac:dyDescent="0.2"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</row>
    <row r="317" spans="23:46" x14ac:dyDescent="0.2"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</row>
    <row r="318" spans="23:46" x14ac:dyDescent="0.2"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</row>
    <row r="319" spans="23:46" x14ac:dyDescent="0.2"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</row>
    <row r="320" spans="23:46" x14ac:dyDescent="0.2"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</row>
    <row r="321" spans="23:46" x14ac:dyDescent="0.2"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</row>
    <row r="322" spans="23:46" x14ac:dyDescent="0.2"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</row>
    <row r="323" spans="23:46" x14ac:dyDescent="0.2"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</row>
    <row r="324" spans="23:46" x14ac:dyDescent="0.2"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</row>
    <row r="325" spans="23:46" x14ac:dyDescent="0.2"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</row>
    <row r="326" spans="23:46" x14ac:dyDescent="0.2"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</row>
    <row r="327" spans="23:46" x14ac:dyDescent="0.2"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</row>
    <row r="328" spans="23:46" x14ac:dyDescent="0.2"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</row>
    <row r="329" spans="23:46" x14ac:dyDescent="0.2"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</row>
    <row r="330" spans="23:46" x14ac:dyDescent="0.2"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</row>
    <row r="331" spans="23:46" x14ac:dyDescent="0.2"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</row>
    <row r="332" spans="23:46" x14ac:dyDescent="0.2"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</row>
    <row r="333" spans="23:46" x14ac:dyDescent="0.2"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</row>
    <row r="334" spans="23:46" x14ac:dyDescent="0.2"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</row>
    <row r="335" spans="23:46" x14ac:dyDescent="0.2"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</row>
    <row r="336" spans="23:46" x14ac:dyDescent="0.2"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</row>
    <row r="337" spans="23:46" x14ac:dyDescent="0.2"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</row>
    <row r="338" spans="23:46" x14ac:dyDescent="0.2"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</row>
    <row r="339" spans="23:46" x14ac:dyDescent="0.2"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</row>
    <row r="340" spans="23:46" x14ac:dyDescent="0.2"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</row>
    <row r="341" spans="23:46" x14ac:dyDescent="0.2"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</row>
    <row r="342" spans="23:46" x14ac:dyDescent="0.2"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</row>
    <row r="343" spans="23:46" x14ac:dyDescent="0.2"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</row>
    <row r="344" spans="23:46" x14ac:dyDescent="0.2"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</row>
    <row r="345" spans="23:46" x14ac:dyDescent="0.2"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</row>
    <row r="346" spans="23:46" x14ac:dyDescent="0.2"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</row>
    <row r="347" spans="23:46" x14ac:dyDescent="0.2"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</row>
    <row r="348" spans="23:46" x14ac:dyDescent="0.2"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</row>
    <row r="349" spans="23:46" x14ac:dyDescent="0.2"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</row>
    <row r="350" spans="23:46" x14ac:dyDescent="0.2"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</row>
    <row r="351" spans="23:46" x14ac:dyDescent="0.2"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</row>
    <row r="352" spans="23:46" x14ac:dyDescent="0.2"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</row>
    <row r="353" spans="23:46" x14ac:dyDescent="0.2"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</row>
    <row r="354" spans="23:46" x14ac:dyDescent="0.2"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</row>
    <row r="355" spans="23:46" x14ac:dyDescent="0.2"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</row>
    <row r="356" spans="23:46" x14ac:dyDescent="0.2"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</row>
    <row r="357" spans="23:46" x14ac:dyDescent="0.2"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</row>
    <row r="358" spans="23:46" x14ac:dyDescent="0.2"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</row>
    <row r="359" spans="23:46" x14ac:dyDescent="0.2"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</row>
    <row r="360" spans="23:46" x14ac:dyDescent="0.2"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</row>
    <row r="361" spans="23:46" x14ac:dyDescent="0.2"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</row>
    <row r="362" spans="23:46" x14ac:dyDescent="0.2"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</row>
    <row r="363" spans="23:46" x14ac:dyDescent="0.2"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</row>
    <row r="364" spans="23:46" x14ac:dyDescent="0.2"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</row>
    <row r="365" spans="23:46" x14ac:dyDescent="0.2"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</row>
    <row r="366" spans="23:46" x14ac:dyDescent="0.2"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</row>
    <row r="367" spans="23:46" x14ac:dyDescent="0.2"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</row>
    <row r="368" spans="23:46" x14ac:dyDescent="0.2"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</row>
    <row r="369" spans="23:46" x14ac:dyDescent="0.2"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</row>
    <row r="370" spans="23:46" x14ac:dyDescent="0.2"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</row>
    <row r="371" spans="23:46" x14ac:dyDescent="0.2"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</row>
    <row r="372" spans="23:46" x14ac:dyDescent="0.2"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</row>
    <row r="373" spans="23:46" x14ac:dyDescent="0.2"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</row>
    <row r="374" spans="23:46" x14ac:dyDescent="0.2"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</row>
    <row r="375" spans="23:46" x14ac:dyDescent="0.2"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</row>
    <row r="376" spans="23:46" x14ac:dyDescent="0.2"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</row>
    <row r="377" spans="23:46" x14ac:dyDescent="0.2"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</row>
    <row r="378" spans="23:46" x14ac:dyDescent="0.2"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</row>
    <row r="379" spans="23:46" x14ac:dyDescent="0.2"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</row>
    <row r="380" spans="23:46" x14ac:dyDescent="0.2"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</row>
    <row r="381" spans="23:46" x14ac:dyDescent="0.2"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</row>
    <row r="382" spans="23:46" x14ac:dyDescent="0.2"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</row>
    <row r="383" spans="23:46" x14ac:dyDescent="0.2"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</row>
    <row r="384" spans="23:46" x14ac:dyDescent="0.2"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</row>
    <row r="385" spans="23:46" x14ac:dyDescent="0.2"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</row>
    <row r="386" spans="23:46" x14ac:dyDescent="0.2"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</row>
    <row r="387" spans="23:46" x14ac:dyDescent="0.2"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</row>
    <row r="388" spans="23:46" x14ac:dyDescent="0.2"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</row>
    <row r="389" spans="23:46" x14ac:dyDescent="0.2"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</row>
    <row r="390" spans="23:46" x14ac:dyDescent="0.2"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</row>
    <row r="391" spans="23:46" x14ac:dyDescent="0.2"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</row>
    <row r="392" spans="23:46" x14ac:dyDescent="0.2"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</row>
    <row r="393" spans="23:46" x14ac:dyDescent="0.2"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</row>
    <row r="394" spans="23:46" x14ac:dyDescent="0.2"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</row>
    <row r="395" spans="23:46" x14ac:dyDescent="0.2"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</row>
    <row r="396" spans="23:46" x14ac:dyDescent="0.2"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</row>
    <row r="397" spans="23:46" x14ac:dyDescent="0.2"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</row>
    <row r="398" spans="23:46" x14ac:dyDescent="0.2"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</row>
    <row r="399" spans="23:46" x14ac:dyDescent="0.2"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</row>
    <row r="400" spans="23:46" x14ac:dyDescent="0.2"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</row>
    <row r="401" spans="23:46" x14ac:dyDescent="0.2"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</row>
    <row r="402" spans="23:46" x14ac:dyDescent="0.2"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</row>
    <row r="403" spans="23:46" x14ac:dyDescent="0.2"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</row>
    <row r="404" spans="23:46" x14ac:dyDescent="0.2"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</row>
    <row r="405" spans="23:46" x14ac:dyDescent="0.2"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</row>
    <row r="406" spans="23:46" x14ac:dyDescent="0.2"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</row>
    <row r="407" spans="23:46" x14ac:dyDescent="0.2"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</row>
    <row r="408" spans="23:46" x14ac:dyDescent="0.2"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</row>
    <row r="409" spans="23:46" x14ac:dyDescent="0.2"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</row>
    <row r="410" spans="23:46" x14ac:dyDescent="0.2"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</row>
    <row r="411" spans="23:46" x14ac:dyDescent="0.2"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</row>
    <row r="412" spans="23:46" x14ac:dyDescent="0.2"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</row>
    <row r="413" spans="23:46" x14ac:dyDescent="0.2"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</row>
    <row r="414" spans="23:46" x14ac:dyDescent="0.2"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</row>
    <row r="415" spans="23:46" x14ac:dyDescent="0.2"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</row>
    <row r="416" spans="23:46" x14ac:dyDescent="0.2"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</row>
    <row r="417" spans="23:46" x14ac:dyDescent="0.2"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</row>
    <row r="418" spans="23:46" x14ac:dyDescent="0.2"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</row>
    <row r="419" spans="23:46" x14ac:dyDescent="0.2"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</row>
    <row r="420" spans="23:46" x14ac:dyDescent="0.2"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</row>
    <row r="421" spans="23:46" x14ac:dyDescent="0.2"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</row>
    <row r="422" spans="23:46" x14ac:dyDescent="0.2"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</row>
    <row r="423" spans="23:46" x14ac:dyDescent="0.2"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</row>
    <row r="424" spans="23:46" x14ac:dyDescent="0.2"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</row>
    <row r="425" spans="23:46" x14ac:dyDescent="0.2"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</row>
    <row r="426" spans="23:46" x14ac:dyDescent="0.2"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</row>
    <row r="427" spans="23:46" x14ac:dyDescent="0.2"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</row>
    <row r="428" spans="23:46" x14ac:dyDescent="0.2"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</row>
    <row r="429" spans="23:46" x14ac:dyDescent="0.2"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</row>
    <row r="430" spans="23:46" x14ac:dyDescent="0.2"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</row>
    <row r="431" spans="23:46" x14ac:dyDescent="0.2"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</row>
    <row r="432" spans="23:46" x14ac:dyDescent="0.2"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</row>
    <row r="433" spans="23:46" x14ac:dyDescent="0.2"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</row>
    <row r="434" spans="23:46" x14ac:dyDescent="0.2"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</row>
    <row r="435" spans="23:46" x14ac:dyDescent="0.2"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</row>
    <row r="436" spans="23:46" x14ac:dyDescent="0.2"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</row>
    <row r="437" spans="23:46" x14ac:dyDescent="0.2"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</row>
    <row r="438" spans="23:46" x14ac:dyDescent="0.2"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</row>
    <row r="439" spans="23:46" x14ac:dyDescent="0.2"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</row>
    <row r="440" spans="23:46" x14ac:dyDescent="0.2"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</row>
    <row r="441" spans="23:46" x14ac:dyDescent="0.2"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</row>
    <row r="442" spans="23:46" x14ac:dyDescent="0.2"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</row>
    <row r="443" spans="23:46" x14ac:dyDescent="0.2"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</row>
    <row r="444" spans="23:46" x14ac:dyDescent="0.2"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</row>
    <row r="445" spans="23:46" x14ac:dyDescent="0.2"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</row>
    <row r="446" spans="23:46" x14ac:dyDescent="0.2"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</row>
    <row r="447" spans="23:46" x14ac:dyDescent="0.2"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</row>
    <row r="448" spans="23:46" x14ac:dyDescent="0.2"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</row>
    <row r="449" spans="23:46" x14ac:dyDescent="0.2"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</row>
    <row r="450" spans="23:46" x14ac:dyDescent="0.2"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</row>
    <row r="451" spans="23:46" x14ac:dyDescent="0.2"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</row>
    <row r="452" spans="23:46" x14ac:dyDescent="0.2"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</row>
    <row r="453" spans="23:46" x14ac:dyDescent="0.2"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</row>
    <row r="454" spans="23:46" x14ac:dyDescent="0.2"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</row>
    <row r="455" spans="23:46" x14ac:dyDescent="0.2"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</row>
    <row r="456" spans="23:46" x14ac:dyDescent="0.2"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</row>
    <row r="457" spans="23:46" x14ac:dyDescent="0.2"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</row>
    <row r="458" spans="23:46" x14ac:dyDescent="0.2"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</row>
    <row r="459" spans="23:46" x14ac:dyDescent="0.2"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</row>
    <row r="460" spans="23:46" x14ac:dyDescent="0.2"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</row>
    <row r="461" spans="23:46" x14ac:dyDescent="0.2"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</row>
    <row r="462" spans="23:46" x14ac:dyDescent="0.2"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</row>
    <row r="463" spans="23:46" x14ac:dyDescent="0.2"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</row>
    <row r="464" spans="23:46" x14ac:dyDescent="0.2"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</row>
    <row r="465" spans="23:46" x14ac:dyDescent="0.2"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</row>
    <row r="466" spans="23:46" x14ac:dyDescent="0.2"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</row>
    <row r="467" spans="23:46" x14ac:dyDescent="0.2"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</row>
    <row r="468" spans="23:46" x14ac:dyDescent="0.2"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</row>
    <row r="469" spans="23:46" x14ac:dyDescent="0.2"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</row>
    <row r="470" spans="23:46" x14ac:dyDescent="0.2"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</row>
    <row r="471" spans="23:46" x14ac:dyDescent="0.2"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</row>
    <row r="472" spans="23:46" x14ac:dyDescent="0.2"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</row>
    <row r="473" spans="23:46" x14ac:dyDescent="0.2"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</row>
    <row r="474" spans="23:46" x14ac:dyDescent="0.2"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</row>
    <row r="475" spans="23:46" x14ac:dyDescent="0.2"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</row>
    <row r="476" spans="23:46" x14ac:dyDescent="0.2"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</row>
    <row r="477" spans="23:46" x14ac:dyDescent="0.2"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</row>
    <row r="478" spans="23:46" x14ac:dyDescent="0.2"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</row>
    <row r="479" spans="23:46" x14ac:dyDescent="0.2"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</row>
    <row r="480" spans="23:46" x14ac:dyDescent="0.2"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</row>
    <row r="481" spans="23:46" x14ac:dyDescent="0.2"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</row>
    <row r="482" spans="23:46" x14ac:dyDescent="0.2"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</row>
    <row r="483" spans="23:46" x14ac:dyDescent="0.2"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</row>
    <row r="484" spans="23:46" x14ac:dyDescent="0.2"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</row>
    <row r="485" spans="23:46" x14ac:dyDescent="0.2"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</row>
    <row r="486" spans="23:46" x14ac:dyDescent="0.2"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</row>
    <row r="487" spans="23:46" x14ac:dyDescent="0.2"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</row>
    <row r="488" spans="23:46" x14ac:dyDescent="0.2"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</row>
    <row r="489" spans="23:46" x14ac:dyDescent="0.2"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</row>
    <row r="490" spans="23:46" x14ac:dyDescent="0.2"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</row>
    <row r="491" spans="23:46" x14ac:dyDescent="0.2"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</row>
    <row r="492" spans="23:46" x14ac:dyDescent="0.2"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</row>
    <row r="493" spans="23:46" x14ac:dyDescent="0.2"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</row>
    <row r="494" spans="23:46" x14ac:dyDescent="0.2"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</row>
    <row r="495" spans="23:46" x14ac:dyDescent="0.2"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</row>
    <row r="496" spans="23:46" x14ac:dyDescent="0.2"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</row>
    <row r="497" spans="23:46" x14ac:dyDescent="0.2"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</row>
    <row r="498" spans="23:46" x14ac:dyDescent="0.2"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</row>
    <row r="499" spans="23:46" x14ac:dyDescent="0.2"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</row>
    <row r="500" spans="23:46" x14ac:dyDescent="0.2"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</row>
    <row r="501" spans="23:46" x14ac:dyDescent="0.2"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</row>
    <row r="502" spans="23:46" x14ac:dyDescent="0.2"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</row>
    <row r="503" spans="23:46" x14ac:dyDescent="0.2"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</row>
    <row r="504" spans="23:46" x14ac:dyDescent="0.2"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</row>
    <row r="505" spans="23:46" x14ac:dyDescent="0.2"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</row>
    <row r="506" spans="23:46" x14ac:dyDescent="0.2"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</row>
    <row r="507" spans="23:46" x14ac:dyDescent="0.2"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</row>
    <row r="508" spans="23:46" x14ac:dyDescent="0.2"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</row>
    <row r="509" spans="23:46" x14ac:dyDescent="0.2"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</row>
    <row r="510" spans="23:46" x14ac:dyDescent="0.2"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</row>
    <row r="511" spans="23:46" x14ac:dyDescent="0.2"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</row>
    <row r="512" spans="23:46" x14ac:dyDescent="0.2"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</row>
    <row r="513" spans="23:46" x14ac:dyDescent="0.2"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</row>
    <row r="514" spans="23:46" x14ac:dyDescent="0.2"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</row>
    <row r="515" spans="23:46" x14ac:dyDescent="0.2"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</row>
    <row r="516" spans="23:46" x14ac:dyDescent="0.2"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</row>
    <row r="517" spans="23:46" x14ac:dyDescent="0.2"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</row>
    <row r="518" spans="23:46" x14ac:dyDescent="0.2"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</row>
    <row r="519" spans="23:46" x14ac:dyDescent="0.2"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</row>
    <row r="520" spans="23:46" x14ac:dyDescent="0.2"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</row>
    <row r="521" spans="23:46" x14ac:dyDescent="0.2"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</row>
    <row r="522" spans="23:46" x14ac:dyDescent="0.2"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</row>
    <row r="523" spans="23:46" x14ac:dyDescent="0.2"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</row>
    <row r="524" spans="23:46" x14ac:dyDescent="0.2"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</row>
    <row r="525" spans="23:46" x14ac:dyDescent="0.2"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</row>
    <row r="526" spans="23:46" x14ac:dyDescent="0.2"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</row>
    <row r="527" spans="23:46" x14ac:dyDescent="0.2"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</row>
    <row r="528" spans="23:46" x14ac:dyDescent="0.2"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</row>
    <row r="529" spans="23:46" x14ac:dyDescent="0.2"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</row>
    <row r="530" spans="23:46" x14ac:dyDescent="0.2"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</row>
    <row r="531" spans="23:46" x14ac:dyDescent="0.2"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</row>
    <row r="532" spans="23:46" x14ac:dyDescent="0.2"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</row>
    <row r="533" spans="23:46" x14ac:dyDescent="0.2"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</row>
    <row r="534" spans="23:46" x14ac:dyDescent="0.2"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</row>
    <row r="535" spans="23:46" x14ac:dyDescent="0.2"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</row>
    <row r="536" spans="23:46" x14ac:dyDescent="0.2"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</row>
    <row r="537" spans="23:46" x14ac:dyDescent="0.2"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</row>
    <row r="538" spans="23:46" x14ac:dyDescent="0.2"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</row>
    <row r="539" spans="23:46" x14ac:dyDescent="0.2"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</row>
    <row r="540" spans="23:46" x14ac:dyDescent="0.2"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</row>
    <row r="541" spans="23:46" x14ac:dyDescent="0.2"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</row>
    <row r="542" spans="23:46" x14ac:dyDescent="0.2"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</row>
    <row r="543" spans="23:46" x14ac:dyDescent="0.2"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</row>
    <row r="544" spans="23:46" x14ac:dyDescent="0.2"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</row>
    <row r="545" spans="23:46" x14ac:dyDescent="0.2"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</row>
    <row r="546" spans="23:46" x14ac:dyDescent="0.2"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</row>
    <row r="547" spans="23:46" x14ac:dyDescent="0.2"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</row>
    <row r="548" spans="23:46" x14ac:dyDescent="0.2"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</row>
    <row r="549" spans="23:46" x14ac:dyDescent="0.2"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</row>
    <row r="550" spans="23:46" x14ac:dyDescent="0.2"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</row>
    <row r="551" spans="23:46" x14ac:dyDescent="0.2"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</row>
    <row r="552" spans="23:46" x14ac:dyDescent="0.2"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</row>
    <row r="553" spans="23:46" x14ac:dyDescent="0.2"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</row>
    <row r="554" spans="23:46" x14ac:dyDescent="0.2"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</row>
    <row r="555" spans="23:46" x14ac:dyDescent="0.2"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</row>
    <row r="556" spans="23:46" x14ac:dyDescent="0.2"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</row>
    <row r="557" spans="23:46" x14ac:dyDescent="0.2"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</row>
    <row r="558" spans="23:46" x14ac:dyDescent="0.2"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</row>
    <row r="559" spans="23:46" x14ac:dyDescent="0.2"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</row>
    <row r="560" spans="23:46" x14ac:dyDescent="0.2"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</row>
    <row r="561" spans="23:46" x14ac:dyDescent="0.2"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</row>
    <row r="562" spans="23:46" x14ac:dyDescent="0.2"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</row>
    <row r="563" spans="23:46" x14ac:dyDescent="0.2"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</row>
    <row r="564" spans="23:46" x14ac:dyDescent="0.2"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</row>
    <row r="565" spans="23:46" x14ac:dyDescent="0.2"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</row>
    <row r="566" spans="23:46" x14ac:dyDescent="0.2"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</row>
    <row r="567" spans="23:46" x14ac:dyDescent="0.2"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</row>
    <row r="568" spans="23:46" x14ac:dyDescent="0.2"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</row>
    <row r="569" spans="23:46" x14ac:dyDescent="0.2"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</row>
    <row r="570" spans="23:46" x14ac:dyDescent="0.2"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</row>
    <row r="571" spans="23:46" x14ac:dyDescent="0.2"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</row>
    <row r="572" spans="23:46" x14ac:dyDescent="0.2"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</row>
    <row r="573" spans="23:46" x14ac:dyDescent="0.2"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</row>
    <row r="574" spans="23:46" x14ac:dyDescent="0.2"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</row>
    <row r="575" spans="23:46" x14ac:dyDescent="0.2"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</row>
    <row r="576" spans="23:46" x14ac:dyDescent="0.2"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</row>
    <row r="577" spans="23:46" x14ac:dyDescent="0.2"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</row>
    <row r="578" spans="23:46" x14ac:dyDescent="0.2"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</row>
    <row r="579" spans="23:46" x14ac:dyDescent="0.2"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</row>
    <row r="580" spans="23:46" x14ac:dyDescent="0.2"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</row>
    <row r="581" spans="23:46" x14ac:dyDescent="0.2"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</row>
    <row r="582" spans="23:46" x14ac:dyDescent="0.2"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</row>
    <row r="583" spans="23:46" x14ac:dyDescent="0.2"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</row>
    <row r="584" spans="23:46" x14ac:dyDescent="0.2"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</row>
    <row r="585" spans="23:46" x14ac:dyDescent="0.2"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</row>
    <row r="586" spans="23:46" x14ac:dyDescent="0.2"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</row>
    <row r="587" spans="23:46" x14ac:dyDescent="0.2"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</row>
    <row r="588" spans="23:46" x14ac:dyDescent="0.2"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</row>
    <row r="589" spans="23:46" x14ac:dyDescent="0.2"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</row>
    <row r="590" spans="23:46" x14ac:dyDescent="0.2"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</row>
    <row r="591" spans="23:46" x14ac:dyDescent="0.2"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</row>
    <row r="592" spans="23:46" x14ac:dyDescent="0.2"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</row>
    <row r="593" spans="23:46" x14ac:dyDescent="0.2"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</row>
    <row r="594" spans="23:46" x14ac:dyDescent="0.2"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</row>
    <row r="595" spans="23:46" x14ac:dyDescent="0.2"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</row>
    <row r="596" spans="23:46" x14ac:dyDescent="0.2"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</row>
    <row r="597" spans="23:46" x14ac:dyDescent="0.2"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</row>
    <row r="598" spans="23:46" x14ac:dyDescent="0.2"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</row>
    <row r="599" spans="23:46" x14ac:dyDescent="0.2"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</row>
    <row r="600" spans="23:46" x14ac:dyDescent="0.2"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</row>
    <row r="601" spans="23:46" x14ac:dyDescent="0.2"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</row>
    <row r="602" spans="23:46" x14ac:dyDescent="0.2"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</row>
    <row r="603" spans="23:46" x14ac:dyDescent="0.2"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</row>
    <row r="604" spans="23:46" x14ac:dyDescent="0.2"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</row>
    <row r="605" spans="23:46" x14ac:dyDescent="0.2"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</row>
    <row r="606" spans="23:46" x14ac:dyDescent="0.2"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</row>
    <row r="607" spans="23:46" x14ac:dyDescent="0.2"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</row>
    <row r="608" spans="23:46" x14ac:dyDescent="0.2"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</row>
    <row r="609" spans="23:46" x14ac:dyDescent="0.2"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</row>
    <row r="610" spans="23:46" x14ac:dyDescent="0.2"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</row>
    <row r="611" spans="23:46" x14ac:dyDescent="0.2"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</row>
    <row r="612" spans="23:46" x14ac:dyDescent="0.2"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</row>
    <row r="613" spans="23:46" x14ac:dyDescent="0.2"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</row>
    <row r="614" spans="23:46" x14ac:dyDescent="0.2"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</row>
    <row r="615" spans="23:46" x14ac:dyDescent="0.2"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</row>
    <row r="616" spans="23:46" x14ac:dyDescent="0.2"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</row>
    <row r="617" spans="23:46" x14ac:dyDescent="0.2"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</row>
    <row r="618" spans="23:46" x14ac:dyDescent="0.2"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</row>
    <row r="619" spans="23:46" x14ac:dyDescent="0.2"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</row>
    <row r="620" spans="23:46" x14ac:dyDescent="0.2"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</row>
    <row r="621" spans="23:46" x14ac:dyDescent="0.2"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</row>
    <row r="622" spans="23:46" x14ac:dyDescent="0.2"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</row>
    <row r="623" spans="23:46" x14ac:dyDescent="0.2"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</row>
    <row r="624" spans="23:46" x14ac:dyDescent="0.2"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</row>
    <row r="625" spans="23:46" x14ac:dyDescent="0.2"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</row>
    <row r="626" spans="23:46" x14ac:dyDescent="0.2"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</row>
    <row r="627" spans="23:46" x14ac:dyDescent="0.2"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</row>
    <row r="628" spans="23:46" x14ac:dyDescent="0.2"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</row>
    <row r="629" spans="23:46" x14ac:dyDescent="0.2"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</row>
    <row r="630" spans="23:46" x14ac:dyDescent="0.2"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</row>
    <row r="631" spans="23:46" x14ac:dyDescent="0.2"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</row>
    <row r="632" spans="23:46" x14ac:dyDescent="0.2"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</row>
    <row r="633" spans="23:46" x14ac:dyDescent="0.2"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</row>
    <row r="634" spans="23:46" x14ac:dyDescent="0.2"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</row>
    <row r="635" spans="23:46" x14ac:dyDescent="0.2"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</row>
    <row r="636" spans="23:46" x14ac:dyDescent="0.2"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</row>
    <row r="637" spans="23:46" x14ac:dyDescent="0.2"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</row>
    <row r="638" spans="23:46" x14ac:dyDescent="0.2"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</row>
    <row r="639" spans="23:46" x14ac:dyDescent="0.2"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</row>
    <row r="640" spans="23:46" x14ac:dyDescent="0.2"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</row>
    <row r="641" spans="23:46" x14ac:dyDescent="0.2"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</row>
    <row r="642" spans="23:46" x14ac:dyDescent="0.2"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</row>
    <row r="643" spans="23:46" x14ac:dyDescent="0.2"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</row>
    <row r="644" spans="23:46" x14ac:dyDescent="0.2"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</row>
    <row r="645" spans="23:46" x14ac:dyDescent="0.2"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</row>
    <row r="646" spans="23:46" x14ac:dyDescent="0.2"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</row>
    <row r="647" spans="23:46" x14ac:dyDescent="0.2"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</row>
    <row r="648" spans="23:46" x14ac:dyDescent="0.2"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</row>
    <row r="649" spans="23:46" x14ac:dyDescent="0.2"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</row>
    <row r="650" spans="23:46" x14ac:dyDescent="0.2"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</row>
    <row r="651" spans="23:46" x14ac:dyDescent="0.2"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</row>
    <row r="652" spans="23:46" x14ac:dyDescent="0.2"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</row>
    <row r="653" spans="23:46" x14ac:dyDescent="0.2"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</row>
    <row r="654" spans="23:46" x14ac:dyDescent="0.2"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</row>
    <row r="655" spans="23:46" x14ac:dyDescent="0.2"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</row>
    <row r="656" spans="23:46" x14ac:dyDescent="0.2"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</row>
    <row r="657" spans="23:46" x14ac:dyDescent="0.2"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</row>
    <row r="658" spans="23:46" x14ac:dyDescent="0.2"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</row>
    <row r="659" spans="23:46" x14ac:dyDescent="0.2"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</row>
    <row r="660" spans="23:46" x14ac:dyDescent="0.2"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</row>
    <row r="661" spans="23:46" x14ac:dyDescent="0.2"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</row>
    <row r="662" spans="23:46" x14ac:dyDescent="0.2"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</row>
    <row r="663" spans="23:46" x14ac:dyDescent="0.2"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</row>
    <row r="664" spans="23:46" x14ac:dyDescent="0.2"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</row>
    <row r="665" spans="23:46" x14ac:dyDescent="0.2"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</row>
    <row r="666" spans="23:46" x14ac:dyDescent="0.2"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</row>
    <row r="667" spans="23:46" x14ac:dyDescent="0.2"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</row>
    <row r="668" spans="23:46" x14ac:dyDescent="0.2"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</row>
    <row r="669" spans="23:46" x14ac:dyDescent="0.2"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</row>
    <row r="670" spans="23:46" x14ac:dyDescent="0.2"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</row>
    <row r="671" spans="23:46" x14ac:dyDescent="0.2"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</row>
    <row r="672" spans="23:46" x14ac:dyDescent="0.2"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</row>
    <row r="673" spans="23:46" x14ac:dyDescent="0.2"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</row>
    <row r="674" spans="23:46" x14ac:dyDescent="0.2"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</row>
    <row r="675" spans="23:46" x14ac:dyDescent="0.2"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</row>
    <row r="676" spans="23:46" x14ac:dyDescent="0.2"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</row>
    <row r="677" spans="23:46" x14ac:dyDescent="0.2"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</row>
    <row r="678" spans="23:46" x14ac:dyDescent="0.2"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</row>
    <row r="679" spans="23:46" x14ac:dyDescent="0.2"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</row>
    <row r="680" spans="23:46" x14ac:dyDescent="0.2"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</row>
    <row r="681" spans="23:46" x14ac:dyDescent="0.2"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</row>
    <row r="682" spans="23:46" x14ac:dyDescent="0.2"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</row>
    <row r="683" spans="23:46" x14ac:dyDescent="0.2"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</row>
    <row r="684" spans="23:46" x14ac:dyDescent="0.2"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</row>
    <row r="685" spans="23:46" x14ac:dyDescent="0.2"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</row>
    <row r="686" spans="23:46" x14ac:dyDescent="0.2"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</row>
    <row r="687" spans="23:46" x14ac:dyDescent="0.2"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</row>
    <row r="688" spans="23:46" x14ac:dyDescent="0.2"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</row>
    <row r="689" spans="23:46" x14ac:dyDescent="0.2"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</row>
    <row r="690" spans="23:46" x14ac:dyDescent="0.2"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</row>
    <row r="691" spans="23:46" x14ac:dyDescent="0.2"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</row>
    <row r="692" spans="23:46" x14ac:dyDescent="0.2"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</row>
    <row r="693" spans="23:46" x14ac:dyDescent="0.2"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</row>
    <row r="694" spans="23:46" x14ac:dyDescent="0.2"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</row>
    <row r="695" spans="23:46" x14ac:dyDescent="0.2"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</row>
    <row r="696" spans="23:46" x14ac:dyDescent="0.2"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</row>
    <row r="697" spans="23:46" x14ac:dyDescent="0.2"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</row>
    <row r="698" spans="23:46" x14ac:dyDescent="0.2"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</row>
    <row r="699" spans="23:46" x14ac:dyDescent="0.2"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</row>
    <row r="700" spans="23:46" x14ac:dyDescent="0.2"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</row>
    <row r="701" spans="23:46" x14ac:dyDescent="0.2"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</row>
    <row r="702" spans="23:46" x14ac:dyDescent="0.2"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</row>
    <row r="703" spans="23:46" x14ac:dyDescent="0.2"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</row>
    <row r="704" spans="23:46" x14ac:dyDescent="0.2"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</row>
    <row r="705" spans="23:46" x14ac:dyDescent="0.2"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</row>
    <row r="706" spans="23:46" x14ac:dyDescent="0.2"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</row>
    <row r="707" spans="23:46" x14ac:dyDescent="0.2"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</row>
    <row r="708" spans="23:46" x14ac:dyDescent="0.2"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</row>
    <row r="709" spans="23:46" x14ac:dyDescent="0.2"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</row>
    <row r="710" spans="23:46" x14ac:dyDescent="0.2"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</row>
    <row r="711" spans="23:46" x14ac:dyDescent="0.2"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</row>
    <row r="712" spans="23:46" x14ac:dyDescent="0.2"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</row>
    <row r="713" spans="23:46" x14ac:dyDescent="0.2"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</row>
    <row r="714" spans="23:46" x14ac:dyDescent="0.2"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</row>
    <row r="715" spans="23:46" x14ac:dyDescent="0.2"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</row>
    <row r="716" spans="23:46" x14ac:dyDescent="0.2"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</row>
    <row r="717" spans="23:46" x14ac:dyDescent="0.2"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</row>
    <row r="718" spans="23:46" x14ac:dyDescent="0.2"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</row>
    <row r="719" spans="23:46" x14ac:dyDescent="0.2"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</row>
    <row r="720" spans="23:46" x14ac:dyDescent="0.2"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</row>
    <row r="721" spans="23:46" x14ac:dyDescent="0.2"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</row>
    <row r="722" spans="23:46" x14ac:dyDescent="0.2"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</row>
    <row r="723" spans="23:46" x14ac:dyDescent="0.2"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</row>
    <row r="724" spans="23:46" x14ac:dyDescent="0.2"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</row>
    <row r="725" spans="23:46" x14ac:dyDescent="0.2"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</row>
    <row r="726" spans="23:46" x14ac:dyDescent="0.2"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</row>
    <row r="727" spans="23:46" x14ac:dyDescent="0.2"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</row>
    <row r="728" spans="23:46" x14ac:dyDescent="0.2"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</row>
    <row r="729" spans="23:46" x14ac:dyDescent="0.2"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</row>
    <row r="730" spans="23:46" x14ac:dyDescent="0.2"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</row>
    <row r="731" spans="23:46" x14ac:dyDescent="0.2"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</row>
    <row r="732" spans="23:46" x14ac:dyDescent="0.2"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</row>
    <row r="733" spans="23:46" x14ac:dyDescent="0.2"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</row>
    <row r="734" spans="23:46" x14ac:dyDescent="0.2"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</row>
    <row r="735" spans="23:46" x14ac:dyDescent="0.2"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</row>
    <row r="736" spans="23:46" x14ac:dyDescent="0.2"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</row>
    <row r="737" spans="23:46" x14ac:dyDescent="0.2"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</row>
    <row r="738" spans="23:46" x14ac:dyDescent="0.2"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</row>
    <row r="739" spans="23:46" x14ac:dyDescent="0.2"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</row>
    <row r="740" spans="23:46" x14ac:dyDescent="0.2"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</row>
    <row r="741" spans="23:46" x14ac:dyDescent="0.2"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</row>
    <row r="742" spans="23:46" x14ac:dyDescent="0.2"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</row>
    <row r="743" spans="23:46" x14ac:dyDescent="0.2"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</row>
    <row r="744" spans="23:46" x14ac:dyDescent="0.2"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</row>
    <row r="745" spans="23:46" x14ac:dyDescent="0.2"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</row>
    <row r="746" spans="23:46" x14ac:dyDescent="0.2"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</row>
    <row r="747" spans="23:46" x14ac:dyDescent="0.2"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</row>
    <row r="748" spans="23:46" x14ac:dyDescent="0.2"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</row>
    <row r="749" spans="23:46" x14ac:dyDescent="0.2"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</row>
    <row r="750" spans="23:46" x14ac:dyDescent="0.2"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</row>
    <row r="751" spans="23:46" x14ac:dyDescent="0.2"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</row>
    <row r="752" spans="23:46" x14ac:dyDescent="0.2"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</row>
    <row r="753" spans="23:46" x14ac:dyDescent="0.2"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</row>
    <row r="754" spans="23:46" x14ac:dyDescent="0.2"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</row>
    <row r="755" spans="23:46" x14ac:dyDescent="0.2"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</row>
    <row r="756" spans="23:46" x14ac:dyDescent="0.2"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</row>
    <row r="757" spans="23:46" x14ac:dyDescent="0.2"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</row>
    <row r="758" spans="23:46" x14ac:dyDescent="0.2"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</row>
    <row r="759" spans="23:46" x14ac:dyDescent="0.2"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</row>
    <row r="760" spans="23:46" x14ac:dyDescent="0.2"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</row>
    <row r="761" spans="23:46" x14ac:dyDescent="0.2"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</row>
    <row r="762" spans="23:46" x14ac:dyDescent="0.2"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</row>
    <row r="763" spans="23:46" x14ac:dyDescent="0.2"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</row>
    <row r="764" spans="23:46" x14ac:dyDescent="0.2"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</row>
    <row r="765" spans="23:46" x14ac:dyDescent="0.2"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</row>
    <row r="766" spans="23:46" x14ac:dyDescent="0.2"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</row>
    <row r="767" spans="23:46" x14ac:dyDescent="0.2"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</row>
    <row r="768" spans="23:46" x14ac:dyDescent="0.2"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</row>
    <row r="769" spans="23:46" x14ac:dyDescent="0.2"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</row>
    <row r="770" spans="23:46" x14ac:dyDescent="0.2"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</row>
    <row r="771" spans="23:46" x14ac:dyDescent="0.2"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</row>
    <row r="772" spans="23:46" x14ac:dyDescent="0.2"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</row>
    <row r="773" spans="23:46" x14ac:dyDescent="0.2"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</row>
    <row r="774" spans="23:46" x14ac:dyDescent="0.2"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</row>
    <row r="775" spans="23:46" x14ac:dyDescent="0.2"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</row>
    <row r="776" spans="23:46" x14ac:dyDescent="0.2"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</row>
    <row r="777" spans="23:46" x14ac:dyDescent="0.2"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</row>
    <row r="778" spans="23:46" x14ac:dyDescent="0.2"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</row>
    <row r="779" spans="23:46" x14ac:dyDescent="0.2"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</row>
    <row r="780" spans="23:46" x14ac:dyDescent="0.2"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</row>
    <row r="781" spans="23:46" x14ac:dyDescent="0.2"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</row>
    <row r="782" spans="23:46" x14ac:dyDescent="0.2"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</row>
    <row r="783" spans="23:46" x14ac:dyDescent="0.2"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</row>
    <row r="784" spans="23:46" x14ac:dyDescent="0.2"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</row>
    <row r="785" spans="23:46" x14ac:dyDescent="0.2"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</row>
    <row r="786" spans="23:46" x14ac:dyDescent="0.2"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</row>
    <row r="787" spans="23:46" x14ac:dyDescent="0.2"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</row>
    <row r="788" spans="23:46" x14ac:dyDescent="0.2"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</row>
    <row r="789" spans="23:46" x14ac:dyDescent="0.2"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</row>
    <row r="790" spans="23:46" x14ac:dyDescent="0.2"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</row>
    <row r="791" spans="23:46" x14ac:dyDescent="0.2"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</row>
    <row r="792" spans="23:46" x14ac:dyDescent="0.2"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</row>
    <row r="793" spans="23:46" x14ac:dyDescent="0.2"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</row>
    <row r="794" spans="23:46" x14ac:dyDescent="0.2"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</row>
    <row r="795" spans="23:46" x14ac:dyDescent="0.2"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</row>
    <row r="796" spans="23:46" x14ac:dyDescent="0.2"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</row>
    <row r="797" spans="23:46" x14ac:dyDescent="0.2"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</row>
    <row r="798" spans="23:46" x14ac:dyDescent="0.2"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</row>
    <row r="799" spans="23:46" x14ac:dyDescent="0.2"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</row>
    <row r="800" spans="23:46" x14ac:dyDescent="0.2"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</row>
    <row r="801" spans="23:46" x14ac:dyDescent="0.2"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</row>
    <row r="802" spans="23:46" x14ac:dyDescent="0.2"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</row>
    <row r="803" spans="23:46" x14ac:dyDescent="0.2"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</row>
    <row r="804" spans="23:46" x14ac:dyDescent="0.2"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</row>
    <row r="805" spans="23:46" x14ac:dyDescent="0.2"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</row>
    <row r="806" spans="23:46" x14ac:dyDescent="0.2"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</row>
    <row r="807" spans="23:46" x14ac:dyDescent="0.2"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</row>
    <row r="808" spans="23:46" x14ac:dyDescent="0.2"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</row>
    <row r="809" spans="23:46" x14ac:dyDescent="0.2"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</row>
    <row r="810" spans="23:46" x14ac:dyDescent="0.2"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</row>
    <row r="811" spans="23:46" x14ac:dyDescent="0.2"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</row>
    <row r="812" spans="23:46" x14ac:dyDescent="0.2"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</row>
    <row r="813" spans="23:46" x14ac:dyDescent="0.2"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</row>
    <row r="814" spans="23:46" x14ac:dyDescent="0.2"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</row>
    <row r="815" spans="23:46" x14ac:dyDescent="0.2"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</row>
    <row r="816" spans="23:46" x14ac:dyDescent="0.2"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</row>
    <row r="817" spans="23:46" x14ac:dyDescent="0.2"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</row>
    <row r="818" spans="23:46" x14ac:dyDescent="0.2"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</row>
    <row r="819" spans="23:46" x14ac:dyDescent="0.2"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</row>
    <row r="820" spans="23:46" x14ac:dyDescent="0.2"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</row>
    <row r="821" spans="23:46" x14ac:dyDescent="0.2"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</row>
    <row r="822" spans="23:46" x14ac:dyDescent="0.2"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</row>
    <row r="823" spans="23:46" x14ac:dyDescent="0.2"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</row>
    <row r="824" spans="23:46" x14ac:dyDescent="0.2"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</row>
    <row r="825" spans="23:46" x14ac:dyDescent="0.2"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</row>
    <row r="826" spans="23:46" x14ac:dyDescent="0.2"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</row>
    <row r="827" spans="23:46" x14ac:dyDescent="0.2"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</row>
    <row r="828" spans="23:46" x14ac:dyDescent="0.2"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</row>
    <row r="829" spans="23:46" x14ac:dyDescent="0.2"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</row>
    <row r="830" spans="23:46" x14ac:dyDescent="0.2"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</row>
    <row r="831" spans="23:46" x14ac:dyDescent="0.2"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</row>
    <row r="832" spans="23:46" x14ac:dyDescent="0.2"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</row>
    <row r="833" spans="23:46" x14ac:dyDescent="0.2"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</row>
    <row r="834" spans="23:46" x14ac:dyDescent="0.2"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</row>
    <row r="835" spans="23:46" x14ac:dyDescent="0.2"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</row>
    <row r="836" spans="23:46" x14ac:dyDescent="0.2"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</row>
    <row r="837" spans="23:46" x14ac:dyDescent="0.2"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</row>
    <row r="838" spans="23:46" x14ac:dyDescent="0.2"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</row>
    <row r="839" spans="23:46" x14ac:dyDescent="0.2"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</row>
    <row r="840" spans="23:46" x14ac:dyDescent="0.2"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</row>
    <row r="841" spans="23:46" x14ac:dyDescent="0.2"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</row>
    <row r="842" spans="23:46" x14ac:dyDescent="0.2"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</row>
    <row r="843" spans="23:46" x14ac:dyDescent="0.2"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</row>
    <row r="844" spans="23:46" x14ac:dyDescent="0.2"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</row>
    <row r="845" spans="23:46" x14ac:dyDescent="0.2"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</row>
    <row r="846" spans="23:46" x14ac:dyDescent="0.2"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</row>
    <row r="847" spans="23:46" x14ac:dyDescent="0.2"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</row>
    <row r="848" spans="23:46" x14ac:dyDescent="0.2"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</row>
    <row r="849" spans="23:46" x14ac:dyDescent="0.2"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</row>
    <row r="850" spans="23:46" x14ac:dyDescent="0.2"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</row>
    <row r="851" spans="23:46" x14ac:dyDescent="0.2"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</row>
    <row r="852" spans="23:46" x14ac:dyDescent="0.2"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</row>
    <row r="853" spans="23:46" x14ac:dyDescent="0.2"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</row>
    <row r="854" spans="23:46" x14ac:dyDescent="0.2"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</row>
    <row r="855" spans="23:46" x14ac:dyDescent="0.2"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</row>
    <row r="856" spans="23:46" x14ac:dyDescent="0.2"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</row>
    <row r="857" spans="23:46" x14ac:dyDescent="0.2"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</row>
    <row r="858" spans="23:46" x14ac:dyDescent="0.2"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</row>
    <row r="859" spans="23:46" x14ac:dyDescent="0.2"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</row>
    <row r="860" spans="23:46" x14ac:dyDescent="0.2"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</row>
    <row r="861" spans="23:46" x14ac:dyDescent="0.2"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</row>
    <row r="862" spans="23:46" x14ac:dyDescent="0.2"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</row>
    <row r="863" spans="23:46" x14ac:dyDescent="0.2"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</row>
    <row r="864" spans="23:46" x14ac:dyDescent="0.2"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</row>
    <row r="865" spans="23:46" x14ac:dyDescent="0.2"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</row>
    <row r="866" spans="23:46" x14ac:dyDescent="0.2"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</row>
    <row r="867" spans="23:46" x14ac:dyDescent="0.2"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</row>
    <row r="868" spans="23:46" x14ac:dyDescent="0.2"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</row>
    <row r="869" spans="23:46" x14ac:dyDescent="0.2"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</row>
    <row r="870" spans="23:46" x14ac:dyDescent="0.2"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</row>
    <row r="871" spans="23:46" x14ac:dyDescent="0.2"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</row>
    <row r="872" spans="23:46" x14ac:dyDescent="0.2"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</row>
    <row r="873" spans="23:46" x14ac:dyDescent="0.2"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</row>
    <row r="874" spans="23:46" x14ac:dyDescent="0.2"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</row>
    <row r="875" spans="23:46" x14ac:dyDescent="0.2"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</row>
    <row r="876" spans="23:46" x14ac:dyDescent="0.2"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</row>
    <row r="877" spans="23:46" x14ac:dyDescent="0.2"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</row>
    <row r="878" spans="23:46" x14ac:dyDescent="0.2"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</row>
    <row r="879" spans="23:46" x14ac:dyDescent="0.2"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</row>
    <row r="880" spans="23:46" x14ac:dyDescent="0.2"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</row>
    <row r="881" spans="23:46" x14ac:dyDescent="0.2"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</row>
    <row r="882" spans="23:46" x14ac:dyDescent="0.2"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</row>
    <row r="883" spans="23:46" x14ac:dyDescent="0.2"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</row>
    <row r="884" spans="23:46" x14ac:dyDescent="0.2"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</row>
    <row r="885" spans="23:46" x14ac:dyDescent="0.2"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</row>
    <row r="886" spans="23:46" x14ac:dyDescent="0.2"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</row>
    <row r="887" spans="23:46" x14ac:dyDescent="0.2"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</row>
    <row r="888" spans="23:46" x14ac:dyDescent="0.2"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</row>
    <row r="889" spans="23:46" x14ac:dyDescent="0.2"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</row>
    <row r="890" spans="23:46" x14ac:dyDescent="0.2"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</row>
    <row r="891" spans="23:46" x14ac:dyDescent="0.2"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</row>
    <row r="892" spans="23:46" x14ac:dyDescent="0.2"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</row>
    <row r="893" spans="23:46" x14ac:dyDescent="0.2"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</row>
    <row r="894" spans="23:46" x14ac:dyDescent="0.2"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</row>
    <row r="895" spans="23:46" x14ac:dyDescent="0.2"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</row>
    <row r="896" spans="23:46" x14ac:dyDescent="0.2"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</row>
    <row r="897" spans="23:46" x14ac:dyDescent="0.2"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</row>
    <row r="898" spans="23:46" x14ac:dyDescent="0.2"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</row>
    <row r="899" spans="23:46" x14ac:dyDescent="0.2"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</row>
    <row r="900" spans="23:46" x14ac:dyDescent="0.2"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</row>
    <row r="901" spans="23:46" x14ac:dyDescent="0.2"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</row>
    <row r="902" spans="23:46" x14ac:dyDescent="0.2"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</row>
    <row r="903" spans="23:46" x14ac:dyDescent="0.2"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</row>
    <row r="904" spans="23:46" x14ac:dyDescent="0.2"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</row>
    <row r="905" spans="23:46" x14ac:dyDescent="0.2"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</row>
    <row r="906" spans="23:46" x14ac:dyDescent="0.2"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</row>
    <row r="907" spans="23:46" x14ac:dyDescent="0.2"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</row>
    <row r="908" spans="23:46" x14ac:dyDescent="0.2"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</row>
    <row r="909" spans="23:46" x14ac:dyDescent="0.2"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</row>
    <row r="910" spans="23:46" x14ac:dyDescent="0.2"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</row>
    <row r="911" spans="23:46" x14ac:dyDescent="0.2"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</row>
    <row r="912" spans="23:46" x14ac:dyDescent="0.2"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</row>
    <row r="913" spans="23:46" x14ac:dyDescent="0.2"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</row>
    <row r="914" spans="23:46" x14ac:dyDescent="0.2"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</row>
    <row r="915" spans="23:46" x14ac:dyDescent="0.2"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</row>
    <row r="916" spans="23:46" x14ac:dyDescent="0.2"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</row>
    <row r="917" spans="23:46" x14ac:dyDescent="0.2"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</row>
    <row r="918" spans="23:46" x14ac:dyDescent="0.2"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</row>
    <row r="919" spans="23:46" x14ac:dyDescent="0.2"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</row>
    <row r="920" spans="23:46" x14ac:dyDescent="0.2"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</row>
    <row r="921" spans="23:46" x14ac:dyDescent="0.2"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</row>
    <row r="922" spans="23:46" x14ac:dyDescent="0.2"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</row>
    <row r="923" spans="23:46" x14ac:dyDescent="0.2"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</row>
    <row r="924" spans="23:46" x14ac:dyDescent="0.2"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</row>
    <row r="925" spans="23:46" x14ac:dyDescent="0.2"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</row>
    <row r="926" spans="23:46" x14ac:dyDescent="0.2"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</row>
    <row r="927" spans="23:46" x14ac:dyDescent="0.2"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</row>
    <row r="928" spans="23:46" x14ac:dyDescent="0.2"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</row>
    <row r="929" spans="23:46" x14ac:dyDescent="0.2"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</row>
    <row r="930" spans="23:46" x14ac:dyDescent="0.2"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</row>
    <row r="931" spans="23:46" x14ac:dyDescent="0.2"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</row>
    <row r="932" spans="23:46" x14ac:dyDescent="0.2"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</row>
    <row r="933" spans="23:46" x14ac:dyDescent="0.2"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</row>
    <row r="934" spans="23:46" x14ac:dyDescent="0.2"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</row>
    <row r="935" spans="23:46" x14ac:dyDescent="0.2"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</row>
    <row r="936" spans="23:46" x14ac:dyDescent="0.2"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</row>
    <row r="937" spans="23:46" x14ac:dyDescent="0.2"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</row>
    <row r="938" spans="23:46" x14ac:dyDescent="0.2"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</row>
    <row r="939" spans="23:46" x14ac:dyDescent="0.2"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</row>
    <row r="940" spans="23:46" x14ac:dyDescent="0.2"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</row>
    <row r="941" spans="23:46" x14ac:dyDescent="0.2"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</row>
    <row r="942" spans="23:46" x14ac:dyDescent="0.2"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</row>
    <row r="943" spans="23:46" x14ac:dyDescent="0.2"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</row>
    <row r="944" spans="23:46" x14ac:dyDescent="0.2"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</row>
    <row r="945" spans="23:46" x14ac:dyDescent="0.2"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</row>
    <row r="946" spans="23:46" x14ac:dyDescent="0.2"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</row>
    <row r="947" spans="23:46" x14ac:dyDescent="0.2"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</row>
    <row r="948" spans="23:46" x14ac:dyDescent="0.2"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</row>
    <row r="949" spans="23:46" x14ac:dyDescent="0.2"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</row>
    <row r="950" spans="23:46" x14ac:dyDescent="0.2"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</row>
    <row r="951" spans="23:46" x14ac:dyDescent="0.2"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</row>
    <row r="952" spans="23:46" x14ac:dyDescent="0.2"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</row>
    <row r="953" spans="23:46" x14ac:dyDescent="0.2"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</row>
    <row r="954" spans="23:46" x14ac:dyDescent="0.2"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</row>
    <row r="955" spans="23:46" x14ac:dyDescent="0.2"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</row>
    <row r="956" spans="23:46" x14ac:dyDescent="0.2"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</row>
    <row r="957" spans="23:46" x14ac:dyDescent="0.2"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</row>
    <row r="958" spans="23:46" x14ac:dyDescent="0.2"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</row>
    <row r="959" spans="23:46" x14ac:dyDescent="0.2"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</row>
    <row r="960" spans="23:46" x14ac:dyDescent="0.2"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</row>
    <row r="961" spans="23:46" x14ac:dyDescent="0.2"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</row>
    <row r="962" spans="23:46" x14ac:dyDescent="0.2"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</row>
    <row r="963" spans="23:46" x14ac:dyDescent="0.2"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</row>
    <row r="964" spans="23:46" x14ac:dyDescent="0.2"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</row>
    <row r="965" spans="23:46" x14ac:dyDescent="0.2"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</row>
    <row r="966" spans="23:46" x14ac:dyDescent="0.2"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</row>
    <row r="967" spans="23:46" x14ac:dyDescent="0.2"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</row>
    <row r="968" spans="23:46" x14ac:dyDescent="0.2"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</row>
    <row r="969" spans="23:46" x14ac:dyDescent="0.2"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</row>
    <row r="970" spans="23:46" x14ac:dyDescent="0.2"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</row>
    <row r="971" spans="23:46" x14ac:dyDescent="0.2"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</row>
    <row r="972" spans="23:46" x14ac:dyDescent="0.2"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</row>
    <row r="973" spans="23:46" x14ac:dyDescent="0.2"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</row>
    <row r="974" spans="23:46" x14ac:dyDescent="0.2"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</row>
    <row r="975" spans="23:46" x14ac:dyDescent="0.2"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</row>
    <row r="976" spans="23:46" x14ac:dyDescent="0.2"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</row>
    <row r="977" spans="23:46" x14ac:dyDescent="0.2"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</row>
    <row r="978" spans="23:46" x14ac:dyDescent="0.2"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</row>
    <row r="979" spans="23:46" x14ac:dyDescent="0.2"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</row>
    <row r="980" spans="23:46" x14ac:dyDescent="0.2"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</row>
    <row r="981" spans="23:46" x14ac:dyDescent="0.2"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</row>
    <row r="982" spans="23:46" x14ac:dyDescent="0.2"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</row>
    <row r="983" spans="23:46" x14ac:dyDescent="0.2"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</row>
    <row r="984" spans="23:46" x14ac:dyDescent="0.2"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</row>
    <row r="985" spans="23:46" x14ac:dyDescent="0.2"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</row>
    <row r="986" spans="23:46" x14ac:dyDescent="0.2"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</row>
    <row r="987" spans="23:46" x14ac:dyDescent="0.2"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</row>
    <row r="988" spans="23:46" x14ac:dyDescent="0.2"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</row>
    <row r="989" spans="23:46" x14ac:dyDescent="0.2"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</row>
    <row r="990" spans="23:46" x14ac:dyDescent="0.2"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</row>
    <row r="991" spans="23:46" x14ac:dyDescent="0.2"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</row>
    <row r="992" spans="23:46" x14ac:dyDescent="0.2"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</row>
    <row r="993" spans="23:46" x14ac:dyDescent="0.2"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</row>
    <row r="994" spans="23:46" x14ac:dyDescent="0.2"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</row>
    <row r="995" spans="23:46" x14ac:dyDescent="0.2"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</row>
    <row r="996" spans="23:46" x14ac:dyDescent="0.2"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</row>
    <row r="997" spans="23:46" x14ac:dyDescent="0.2"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</row>
    <row r="998" spans="23:46" x14ac:dyDescent="0.2"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</row>
    <row r="999" spans="23:46" x14ac:dyDescent="0.2"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</row>
    <row r="1000" spans="23:46" x14ac:dyDescent="0.2"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</row>
    <row r="1001" spans="23:46" x14ac:dyDescent="0.2"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</row>
    <row r="1002" spans="23:46" x14ac:dyDescent="0.2"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</row>
    <row r="1003" spans="23:46" x14ac:dyDescent="0.2"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</row>
    <row r="1004" spans="23:46" x14ac:dyDescent="0.2"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</row>
    <row r="1005" spans="23:46" x14ac:dyDescent="0.2"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</row>
    <row r="1006" spans="23:46" x14ac:dyDescent="0.2"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</row>
    <row r="1007" spans="23:46" x14ac:dyDescent="0.2"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</row>
    <row r="1008" spans="23:46" x14ac:dyDescent="0.2"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</row>
    <row r="1009" spans="23:46" x14ac:dyDescent="0.2"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</row>
    <row r="1010" spans="23:46" x14ac:dyDescent="0.2"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</row>
    <row r="1011" spans="23:46" x14ac:dyDescent="0.2"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</row>
    <row r="1012" spans="23:46" x14ac:dyDescent="0.2"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</row>
    <row r="1013" spans="23:46" x14ac:dyDescent="0.2"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</row>
    <row r="1014" spans="23:46" x14ac:dyDescent="0.2"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</row>
    <row r="1015" spans="23:46" x14ac:dyDescent="0.2"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</row>
    <row r="1016" spans="23:46" x14ac:dyDescent="0.2"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</row>
    <row r="1017" spans="23:46" x14ac:dyDescent="0.2"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</row>
    <row r="1018" spans="23:46" x14ac:dyDescent="0.2"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</row>
    <row r="1019" spans="23:46" x14ac:dyDescent="0.2"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</row>
    <row r="1020" spans="23:46" x14ac:dyDescent="0.2"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</row>
    <row r="1021" spans="23:46" x14ac:dyDescent="0.2"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</row>
    <row r="1022" spans="23:46" x14ac:dyDescent="0.2"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</row>
    <row r="1023" spans="23:46" x14ac:dyDescent="0.2"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</row>
    <row r="1024" spans="23:46" x14ac:dyDescent="0.2"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</row>
    <row r="1025" spans="23:46" x14ac:dyDescent="0.2"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</row>
    <row r="1026" spans="23:46" x14ac:dyDescent="0.2"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</row>
    <row r="1027" spans="23:46" x14ac:dyDescent="0.2"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</row>
    <row r="1028" spans="23:46" x14ac:dyDescent="0.2"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</row>
    <row r="1029" spans="23:46" x14ac:dyDescent="0.2"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</row>
    <row r="1030" spans="23:46" x14ac:dyDescent="0.2"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</row>
    <row r="1031" spans="23:46" x14ac:dyDescent="0.2"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</row>
    <row r="1032" spans="23:46" x14ac:dyDescent="0.2"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</row>
    <row r="1033" spans="23:46" x14ac:dyDescent="0.2"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</row>
    <row r="1034" spans="23:46" x14ac:dyDescent="0.2"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</row>
    <row r="1035" spans="23:46" x14ac:dyDescent="0.2"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</row>
    <row r="1036" spans="23:46" x14ac:dyDescent="0.2"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</row>
    <row r="1037" spans="23:46" x14ac:dyDescent="0.2"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</row>
    <row r="1038" spans="23:46" x14ac:dyDescent="0.2"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</row>
    <row r="1039" spans="23:46" x14ac:dyDescent="0.2"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</row>
    <row r="1040" spans="23:46" x14ac:dyDescent="0.2"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</row>
    <row r="1041" spans="23:46" x14ac:dyDescent="0.2"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</row>
    <row r="1042" spans="23:46" x14ac:dyDescent="0.2"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</row>
    <row r="1043" spans="23:46" x14ac:dyDescent="0.2"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</row>
    <row r="1044" spans="23:46" x14ac:dyDescent="0.2"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</row>
    <row r="1045" spans="23:46" x14ac:dyDescent="0.2"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</row>
    <row r="1046" spans="23:46" x14ac:dyDescent="0.2"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</row>
    <row r="1047" spans="23:46" x14ac:dyDescent="0.2"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</row>
    <row r="1048" spans="23:46" x14ac:dyDescent="0.2"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</row>
    <row r="1049" spans="23:46" x14ac:dyDescent="0.2"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</row>
    <row r="1050" spans="23:46" x14ac:dyDescent="0.2"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</row>
    <row r="1051" spans="23:46" x14ac:dyDescent="0.2"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</row>
    <row r="1052" spans="23:46" x14ac:dyDescent="0.2"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</row>
    <row r="1053" spans="23:46" x14ac:dyDescent="0.2"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</row>
    <row r="1054" spans="23:46" x14ac:dyDescent="0.2"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</row>
    <row r="1055" spans="23:46" x14ac:dyDescent="0.2"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</row>
    <row r="1056" spans="23:46" x14ac:dyDescent="0.2"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</row>
    <row r="1057" spans="23:46" x14ac:dyDescent="0.2"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</row>
    <row r="1058" spans="23:46" x14ac:dyDescent="0.2"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</row>
    <row r="1059" spans="23:46" x14ac:dyDescent="0.2"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</row>
    <row r="1060" spans="23:46" x14ac:dyDescent="0.2"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</row>
    <row r="1061" spans="23:46" x14ac:dyDescent="0.2"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</row>
    <row r="1062" spans="23:46" x14ac:dyDescent="0.2"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</row>
    <row r="1063" spans="23:46" x14ac:dyDescent="0.2"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</row>
    <row r="1064" spans="23:46" x14ac:dyDescent="0.2"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</row>
    <row r="1065" spans="23:46" x14ac:dyDescent="0.2"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</row>
    <row r="1066" spans="23:46" x14ac:dyDescent="0.2"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</row>
    <row r="1067" spans="23:46" x14ac:dyDescent="0.2"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</row>
    <row r="1068" spans="23:46" x14ac:dyDescent="0.2"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</row>
    <row r="1069" spans="23:46" x14ac:dyDescent="0.2"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</row>
    <row r="1070" spans="23:46" x14ac:dyDescent="0.2"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</row>
    <row r="1071" spans="23:46" x14ac:dyDescent="0.2"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</row>
    <row r="1072" spans="23:46" x14ac:dyDescent="0.2"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</row>
    <row r="1073" spans="23:46" x14ac:dyDescent="0.2"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</row>
    <row r="1074" spans="23:46" x14ac:dyDescent="0.2"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</row>
    <row r="1075" spans="23:46" x14ac:dyDescent="0.2"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</row>
    <row r="1076" spans="23:46" x14ac:dyDescent="0.2"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</row>
    <row r="1077" spans="23:46" x14ac:dyDescent="0.2"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</row>
    <row r="1078" spans="23:46" x14ac:dyDescent="0.2"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</row>
    <row r="1079" spans="23:46" x14ac:dyDescent="0.2"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</row>
    <row r="1080" spans="23:46" x14ac:dyDescent="0.2"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</row>
    <row r="1081" spans="23:46" x14ac:dyDescent="0.2"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</row>
    <row r="1082" spans="23:46" x14ac:dyDescent="0.2"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</row>
    <row r="1083" spans="23:46" x14ac:dyDescent="0.2"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</row>
    <row r="1084" spans="23:46" x14ac:dyDescent="0.2"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</row>
    <row r="1085" spans="23:46" x14ac:dyDescent="0.2"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</row>
    <row r="1086" spans="23:46" x14ac:dyDescent="0.2"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</row>
    <row r="1087" spans="23:46" x14ac:dyDescent="0.2"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</row>
    <row r="1088" spans="23:46" x14ac:dyDescent="0.2"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</row>
    <row r="1089" spans="23:46" x14ac:dyDescent="0.2"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</row>
    <row r="1090" spans="23:46" x14ac:dyDescent="0.2"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</row>
    <row r="1091" spans="23:46" x14ac:dyDescent="0.2"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</row>
    <row r="1092" spans="23:46" x14ac:dyDescent="0.2"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</row>
    <row r="1093" spans="23:46" x14ac:dyDescent="0.2"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</row>
    <row r="1094" spans="23:46" x14ac:dyDescent="0.2"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</row>
    <row r="1095" spans="23:46" x14ac:dyDescent="0.2"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</row>
    <row r="1096" spans="23:46" x14ac:dyDescent="0.2"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</row>
    <row r="1097" spans="23:46" x14ac:dyDescent="0.2"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</row>
    <row r="1098" spans="23:46" x14ac:dyDescent="0.2"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</row>
    <row r="1099" spans="23:46" x14ac:dyDescent="0.2"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</row>
    <row r="1100" spans="23:46" x14ac:dyDescent="0.2"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</row>
    <row r="1101" spans="23:46" x14ac:dyDescent="0.2"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</row>
    <row r="1102" spans="23:46" x14ac:dyDescent="0.2"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</row>
    <row r="1103" spans="23:46" x14ac:dyDescent="0.2"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</row>
    <row r="1104" spans="23:46" x14ac:dyDescent="0.2"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</row>
    <row r="1105" spans="23:46" x14ac:dyDescent="0.2"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</row>
    <row r="1106" spans="23:46" x14ac:dyDescent="0.2"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</row>
    <row r="1107" spans="23:46" x14ac:dyDescent="0.2"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</row>
    <row r="1108" spans="23:46" x14ac:dyDescent="0.2"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</row>
    <row r="1109" spans="23:46" x14ac:dyDescent="0.2"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</row>
    <row r="1110" spans="23:46" x14ac:dyDescent="0.2"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</row>
    <row r="1111" spans="23:46" x14ac:dyDescent="0.2"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</row>
    <row r="1112" spans="23:46" x14ac:dyDescent="0.2"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</row>
    <row r="1113" spans="23:46" x14ac:dyDescent="0.2"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</row>
    <row r="1114" spans="23:46" x14ac:dyDescent="0.2"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</row>
    <row r="1115" spans="23:46" x14ac:dyDescent="0.2"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</row>
    <row r="1116" spans="23:46" x14ac:dyDescent="0.2"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</row>
    <row r="1117" spans="23:46" x14ac:dyDescent="0.2"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</row>
    <row r="1118" spans="23:46" x14ac:dyDescent="0.2"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</row>
    <row r="1119" spans="23:46" x14ac:dyDescent="0.2"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</row>
    <row r="1120" spans="23:46" x14ac:dyDescent="0.2"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</row>
    <row r="1121" spans="23:46" x14ac:dyDescent="0.2"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</row>
    <row r="1122" spans="23:46" x14ac:dyDescent="0.2"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</row>
    <row r="1123" spans="23:46" x14ac:dyDescent="0.2"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</row>
    <row r="1124" spans="23:46" x14ac:dyDescent="0.2"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</row>
    <row r="1125" spans="23:46" x14ac:dyDescent="0.2"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</row>
    <row r="1126" spans="23:46" x14ac:dyDescent="0.2"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</row>
    <row r="1127" spans="23:46" x14ac:dyDescent="0.2"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</row>
    <row r="1128" spans="23:46" x14ac:dyDescent="0.2"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</row>
    <row r="1129" spans="23:46" x14ac:dyDescent="0.2"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</row>
    <row r="1130" spans="23:46" x14ac:dyDescent="0.2"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</row>
    <row r="1131" spans="23:46" x14ac:dyDescent="0.2"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</row>
    <row r="1132" spans="23:46" x14ac:dyDescent="0.2"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</row>
    <row r="1133" spans="23:46" x14ac:dyDescent="0.2"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</row>
    <row r="1134" spans="23:46" x14ac:dyDescent="0.2"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</row>
    <row r="1135" spans="23:46" x14ac:dyDescent="0.2"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</row>
    <row r="1136" spans="23:46" x14ac:dyDescent="0.2"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</row>
    <row r="1137" spans="23:46" x14ac:dyDescent="0.2"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</row>
    <row r="1138" spans="23:46" x14ac:dyDescent="0.2"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</row>
    <row r="1139" spans="23:46" x14ac:dyDescent="0.2"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</row>
    <row r="1140" spans="23:46" x14ac:dyDescent="0.2"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</row>
    <row r="1141" spans="23:46" x14ac:dyDescent="0.2"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</row>
    <row r="1142" spans="23:46" x14ac:dyDescent="0.2"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</row>
    <row r="1143" spans="23:46" x14ac:dyDescent="0.2"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</row>
    <row r="1144" spans="23:46" x14ac:dyDescent="0.2"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</row>
    <row r="1145" spans="23:46" x14ac:dyDescent="0.2"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</row>
    <row r="1146" spans="23:46" x14ac:dyDescent="0.2"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</row>
    <row r="1147" spans="23:46" x14ac:dyDescent="0.2"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</row>
    <row r="1148" spans="23:46" x14ac:dyDescent="0.2"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</row>
    <row r="1149" spans="23:46" x14ac:dyDescent="0.2"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</row>
    <row r="1150" spans="23:46" x14ac:dyDescent="0.2"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</row>
    <row r="1151" spans="23:46" x14ac:dyDescent="0.2"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</row>
    <row r="1152" spans="23:46" x14ac:dyDescent="0.2"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</row>
    <row r="1153" spans="23:46" x14ac:dyDescent="0.2"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</row>
    <row r="1154" spans="23:46" x14ac:dyDescent="0.2"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</row>
    <row r="1155" spans="23:46" x14ac:dyDescent="0.2"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</row>
    <row r="1156" spans="23:46" x14ac:dyDescent="0.2"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</row>
    <row r="1157" spans="23:46" x14ac:dyDescent="0.2"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</row>
    <row r="1158" spans="23:46" x14ac:dyDescent="0.2"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</row>
    <row r="1159" spans="23:46" x14ac:dyDescent="0.2"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</row>
    <row r="1160" spans="23:46" x14ac:dyDescent="0.2"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</row>
    <row r="1161" spans="23:46" x14ac:dyDescent="0.2"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</row>
    <row r="1162" spans="23:46" x14ac:dyDescent="0.2"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</row>
    <row r="1163" spans="23:46" x14ac:dyDescent="0.2"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</row>
    <row r="1164" spans="23:46" x14ac:dyDescent="0.2"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</row>
    <row r="1165" spans="23:46" x14ac:dyDescent="0.2"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</row>
    <row r="1166" spans="23:46" x14ac:dyDescent="0.2"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</row>
    <row r="1167" spans="23:46" x14ac:dyDescent="0.2"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</row>
    <row r="1168" spans="23:46" x14ac:dyDescent="0.2"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</row>
    <row r="1169" spans="23:46" x14ac:dyDescent="0.2"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</row>
    <row r="1170" spans="23:46" x14ac:dyDescent="0.2"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</row>
    <row r="1171" spans="23:46" x14ac:dyDescent="0.2"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</row>
    <row r="1172" spans="23:46" x14ac:dyDescent="0.2"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</row>
    <row r="1173" spans="23:46" x14ac:dyDescent="0.2"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</row>
    <row r="1174" spans="23:46" x14ac:dyDescent="0.2"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</row>
    <row r="1175" spans="23:46" x14ac:dyDescent="0.2"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</row>
    <row r="1176" spans="23:46" x14ac:dyDescent="0.2"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</row>
    <row r="1177" spans="23:46" x14ac:dyDescent="0.2"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</row>
    <row r="1178" spans="23:46" x14ac:dyDescent="0.2"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</row>
    <row r="1179" spans="23:46" x14ac:dyDescent="0.2"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</row>
    <row r="1180" spans="23:46" x14ac:dyDescent="0.2"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</row>
    <row r="1181" spans="23:46" x14ac:dyDescent="0.2"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</row>
    <row r="1182" spans="23:46" x14ac:dyDescent="0.2"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</row>
    <row r="1183" spans="23:46" x14ac:dyDescent="0.2"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</row>
    <row r="1184" spans="23:46" x14ac:dyDescent="0.2"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</row>
    <row r="1185" spans="23:46" x14ac:dyDescent="0.2"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</row>
    <row r="1186" spans="23:46" x14ac:dyDescent="0.2"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</row>
    <row r="1187" spans="23:46" x14ac:dyDescent="0.2"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</row>
    <row r="1188" spans="23:46" x14ac:dyDescent="0.2"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</row>
    <row r="1189" spans="23:46" x14ac:dyDescent="0.2"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</row>
    <row r="1190" spans="23:46" x14ac:dyDescent="0.2"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</row>
    <row r="1191" spans="23:46" x14ac:dyDescent="0.2"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</row>
    <row r="1192" spans="23:46" x14ac:dyDescent="0.2"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</row>
    <row r="1193" spans="23:46" x14ac:dyDescent="0.2"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</row>
    <row r="1194" spans="23:46" x14ac:dyDescent="0.2"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</row>
    <row r="1195" spans="23:46" x14ac:dyDescent="0.2"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</row>
    <row r="1196" spans="23:46" x14ac:dyDescent="0.2"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</row>
    <row r="1197" spans="23:46" x14ac:dyDescent="0.2"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</row>
    <row r="1198" spans="23:46" x14ac:dyDescent="0.2"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</row>
    <row r="1199" spans="23:46" x14ac:dyDescent="0.2"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</row>
    <row r="1200" spans="23:46" x14ac:dyDescent="0.2"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</row>
    <row r="1201" spans="23:46" x14ac:dyDescent="0.2"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</row>
    <row r="1202" spans="23:46" x14ac:dyDescent="0.2"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</row>
    <row r="1203" spans="23:46" x14ac:dyDescent="0.2"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</row>
    <row r="1204" spans="23:46" x14ac:dyDescent="0.2"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</row>
    <row r="1205" spans="23:46" x14ac:dyDescent="0.2"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</row>
    <row r="1206" spans="23:46" x14ac:dyDescent="0.2"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</row>
    <row r="1207" spans="23:46" x14ac:dyDescent="0.2"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</row>
    <row r="1208" spans="23:46" x14ac:dyDescent="0.2"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</row>
    <row r="1209" spans="23:46" x14ac:dyDescent="0.2"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</row>
    <row r="1210" spans="23:46" x14ac:dyDescent="0.2"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</row>
    <row r="1211" spans="23:46" x14ac:dyDescent="0.2"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</row>
    <row r="1212" spans="23:46" x14ac:dyDescent="0.2"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</row>
    <row r="1213" spans="23:46" x14ac:dyDescent="0.2"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</row>
    <row r="1214" spans="23:46" x14ac:dyDescent="0.2"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</row>
    <row r="1215" spans="23:46" x14ac:dyDescent="0.2"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</row>
    <row r="1216" spans="23:46" x14ac:dyDescent="0.2"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</row>
    <row r="1217" spans="23:46" x14ac:dyDescent="0.2"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</row>
    <row r="1218" spans="23:46" x14ac:dyDescent="0.2"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</row>
    <row r="1219" spans="23:46" x14ac:dyDescent="0.2"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</row>
    <row r="1220" spans="23:46" x14ac:dyDescent="0.2"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</row>
    <row r="1221" spans="23:46" x14ac:dyDescent="0.2"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</row>
    <row r="1222" spans="23:46" x14ac:dyDescent="0.2"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</row>
    <row r="1223" spans="23:46" x14ac:dyDescent="0.2"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</row>
    <row r="1224" spans="23:46" x14ac:dyDescent="0.2"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</row>
    <row r="1225" spans="23:46" x14ac:dyDescent="0.2"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</row>
    <row r="1226" spans="23:46" x14ac:dyDescent="0.2"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</row>
    <row r="1227" spans="23:46" x14ac:dyDescent="0.2"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</row>
    <row r="1228" spans="23:46" x14ac:dyDescent="0.2"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</row>
    <row r="1229" spans="23:46" x14ac:dyDescent="0.2"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</row>
    <row r="1230" spans="23:46" x14ac:dyDescent="0.2"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</row>
    <row r="1231" spans="23:46" x14ac:dyDescent="0.2"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</row>
    <row r="1232" spans="23:46" x14ac:dyDescent="0.2"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</row>
    <row r="1233" spans="23:46" x14ac:dyDescent="0.2"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</row>
    <row r="1234" spans="23:46" x14ac:dyDescent="0.2"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</row>
    <row r="1235" spans="23:46" x14ac:dyDescent="0.2"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</row>
    <row r="1236" spans="23:46" x14ac:dyDescent="0.2"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</row>
    <row r="1237" spans="23:46" x14ac:dyDescent="0.2"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</row>
    <row r="1238" spans="23:46" x14ac:dyDescent="0.2"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</row>
    <row r="1239" spans="23:46" x14ac:dyDescent="0.2"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</row>
    <row r="1240" spans="23:46" x14ac:dyDescent="0.2"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</row>
    <row r="1241" spans="23:46" x14ac:dyDescent="0.2"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</row>
    <row r="1242" spans="23:46" x14ac:dyDescent="0.2"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</row>
    <row r="1243" spans="23:46" x14ac:dyDescent="0.2"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</row>
    <row r="1244" spans="23:46" x14ac:dyDescent="0.2"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</row>
    <row r="1245" spans="23:46" x14ac:dyDescent="0.2"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</row>
    <row r="1246" spans="23:46" x14ac:dyDescent="0.2"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</row>
    <row r="1247" spans="23:46" x14ac:dyDescent="0.2"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</row>
    <row r="1248" spans="23:46" x14ac:dyDescent="0.2"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</row>
    <row r="1249" spans="23:46" x14ac:dyDescent="0.2"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</row>
    <row r="1250" spans="23:46" x14ac:dyDescent="0.2"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</row>
    <row r="1251" spans="23:46" x14ac:dyDescent="0.2"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</row>
    <row r="1252" spans="23:46" x14ac:dyDescent="0.2"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</row>
    <row r="1253" spans="23:46" x14ac:dyDescent="0.2"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</row>
    <row r="1254" spans="23:46" x14ac:dyDescent="0.2"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</row>
    <row r="1255" spans="23:46" x14ac:dyDescent="0.2"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</row>
    <row r="1256" spans="23:46" x14ac:dyDescent="0.2"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</row>
    <row r="1257" spans="23:46" x14ac:dyDescent="0.2"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</row>
    <row r="1258" spans="23:46" x14ac:dyDescent="0.2"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</row>
    <row r="1259" spans="23:46" x14ac:dyDescent="0.2"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</row>
    <row r="1260" spans="23:46" x14ac:dyDescent="0.2"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</row>
    <row r="1261" spans="23:46" x14ac:dyDescent="0.2"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</row>
    <row r="1262" spans="23:46" x14ac:dyDescent="0.2"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</row>
    <row r="1263" spans="23:46" x14ac:dyDescent="0.2"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</row>
    <row r="1264" spans="23:46" x14ac:dyDescent="0.2"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</row>
    <row r="1265" spans="23:46" x14ac:dyDescent="0.2"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</row>
    <row r="1266" spans="23:46" x14ac:dyDescent="0.2"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</row>
    <row r="1267" spans="23:46" x14ac:dyDescent="0.2"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</row>
    <row r="1268" spans="23:46" x14ac:dyDescent="0.2"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</row>
    <row r="1269" spans="23:46" x14ac:dyDescent="0.2"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</row>
    <row r="1270" spans="23:46" x14ac:dyDescent="0.2"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</row>
    <row r="1271" spans="23:46" x14ac:dyDescent="0.2"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</row>
    <row r="1272" spans="23:46" x14ac:dyDescent="0.2"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</row>
    <row r="1273" spans="23:46" x14ac:dyDescent="0.2"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</row>
    <row r="1274" spans="23:46" x14ac:dyDescent="0.2"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</row>
    <row r="1275" spans="23:46" x14ac:dyDescent="0.2"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</row>
    <row r="1276" spans="23:46" x14ac:dyDescent="0.2"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</row>
    <row r="1277" spans="23:46" x14ac:dyDescent="0.2"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</row>
    <row r="1278" spans="23:46" x14ac:dyDescent="0.2"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</row>
    <row r="1279" spans="23:46" x14ac:dyDescent="0.2"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</row>
    <row r="1280" spans="23:46" x14ac:dyDescent="0.2"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</row>
    <row r="1281" spans="23:46" x14ac:dyDescent="0.2"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</row>
    <row r="1282" spans="23:46" x14ac:dyDescent="0.2"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</row>
    <row r="1283" spans="23:46" x14ac:dyDescent="0.2"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</row>
    <row r="1284" spans="23:46" x14ac:dyDescent="0.2"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</row>
    <row r="1285" spans="23:46" x14ac:dyDescent="0.2"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</row>
    <row r="1286" spans="23:46" x14ac:dyDescent="0.2"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</row>
    <row r="1287" spans="23:46" x14ac:dyDescent="0.2"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</row>
    <row r="1288" spans="23:46" x14ac:dyDescent="0.2"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</row>
    <row r="1289" spans="23:46" x14ac:dyDescent="0.2"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</row>
    <row r="1290" spans="23:46" x14ac:dyDescent="0.2"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</row>
    <row r="1291" spans="23:46" x14ac:dyDescent="0.2"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</row>
    <row r="1292" spans="23:46" x14ac:dyDescent="0.2"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</row>
    <row r="1293" spans="23:46" x14ac:dyDescent="0.2"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</row>
    <row r="1294" spans="23:46" x14ac:dyDescent="0.2"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</row>
    <row r="1295" spans="23:46" x14ac:dyDescent="0.2"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</row>
    <row r="1296" spans="23:46" x14ac:dyDescent="0.2"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</row>
    <row r="1297" spans="23:46" x14ac:dyDescent="0.2"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</row>
    <row r="1298" spans="23:46" x14ac:dyDescent="0.2"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</row>
    <row r="1299" spans="23:46" x14ac:dyDescent="0.2"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</row>
    <row r="1300" spans="23:46" x14ac:dyDescent="0.2"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</row>
    <row r="1301" spans="23:46" x14ac:dyDescent="0.2"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</row>
    <row r="1302" spans="23:46" x14ac:dyDescent="0.2"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</row>
    <row r="1303" spans="23:46" x14ac:dyDescent="0.2"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</row>
    <row r="1304" spans="23:46" x14ac:dyDescent="0.2"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</row>
    <row r="1305" spans="23:46" x14ac:dyDescent="0.2"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</row>
    <row r="1306" spans="23:46" x14ac:dyDescent="0.2"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</row>
    <row r="1307" spans="23:46" x14ac:dyDescent="0.2"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</row>
    <row r="1308" spans="23:46" x14ac:dyDescent="0.2"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</row>
    <row r="1309" spans="23:46" x14ac:dyDescent="0.2"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</row>
    <row r="1310" spans="23:46" x14ac:dyDescent="0.2"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</row>
    <row r="1311" spans="23:46" x14ac:dyDescent="0.2"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</row>
    <row r="1312" spans="23:46" x14ac:dyDescent="0.2"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</row>
    <row r="1313" spans="23:46" x14ac:dyDescent="0.2"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</row>
    <row r="1314" spans="23:46" x14ac:dyDescent="0.2"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</row>
    <row r="1315" spans="23:46" x14ac:dyDescent="0.2"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</row>
    <row r="1316" spans="23:46" x14ac:dyDescent="0.2"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</row>
    <row r="1317" spans="23:46" x14ac:dyDescent="0.2"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</row>
    <row r="1318" spans="23:46" x14ac:dyDescent="0.2"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</row>
    <row r="1319" spans="23:46" x14ac:dyDescent="0.2"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</row>
    <row r="1320" spans="23:46" x14ac:dyDescent="0.2"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</row>
    <row r="1321" spans="23:46" x14ac:dyDescent="0.2"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</row>
    <row r="1322" spans="23:46" x14ac:dyDescent="0.2"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</row>
    <row r="1323" spans="23:46" x14ac:dyDescent="0.2"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</row>
    <row r="1324" spans="23:46" x14ac:dyDescent="0.2"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</row>
    <row r="1325" spans="23:46" x14ac:dyDescent="0.2"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</row>
    <row r="1326" spans="23:46" x14ac:dyDescent="0.2"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</row>
    <row r="1327" spans="23:46" x14ac:dyDescent="0.2"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</row>
    <row r="1328" spans="23:46" x14ac:dyDescent="0.2"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</row>
    <row r="1329" spans="23:46" x14ac:dyDescent="0.2"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</row>
    <row r="1330" spans="23:46" x14ac:dyDescent="0.2"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</row>
    <row r="1331" spans="23:46" x14ac:dyDescent="0.2"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</row>
    <row r="1332" spans="23:46" x14ac:dyDescent="0.2"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</row>
    <row r="1333" spans="23:46" x14ac:dyDescent="0.2"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</row>
    <row r="1334" spans="23:46" x14ac:dyDescent="0.2"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</row>
    <row r="1335" spans="23:46" x14ac:dyDescent="0.2"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</row>
    <row r="1336" spans="23:46" x14ac:dyDescent="0.2"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</row>
    <row r="1337" spans="23:46" x14ac:dyDescent="0.2"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</row>
    <row r="1338" spans="23:46" x14ac:dyDescent="0.2"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</row>
    <row r="1339" spans="23:46" x14ac:dyDescent="0.2"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</row>
    <row r="1340" spans="23:46" x14ac:dyDescent="0.2"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</row>
    <row r="1341" spans="23:46" x14ac:dyDescent="0.2"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</row>
    <row r="1342" spans="23:46" x14ac:dyDescent="0.2"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</row>
    <row r="1343" spans="23:46" x14ac:dyDescent="0.2"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</row>
    <row r="1344" spans="23:46" x14ac:dyDescent="0.2"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</row>
    <row r="1345" spans="23:46" x14ac:dyDescent="0.2"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</row>
    <row r="1346" spans="23:46" x14ac:dyDescent="0.2"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</row>
    <row r="1347" spans="23:46" x14ac:dyDescent="0.2"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</row>
    <row r="1348" spans="23:46" x14ac:dyDescent="0.2"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</row>
    <row r="1349" spans="23:46" x14ac:dyDescent="0.2"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</row>
    <row r="1350" spans="23:46" x14ac:dyDescent="0.2"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</row>
    <row r="1351" spans="23:46" x14ac:dyDescent="0.2"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</row>
    <row r="1352" spans="23:46" x14ac:dyDescent="0.2"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</row>
    <row r="1353" spans="23:46" x14ac:dyDescent="0.2"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</row>
    <row r="1354" spans="23:46" x14ac:dyDescent="0.2"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</row>
    <row r="1355" spans="23:46" x14ac:dyDescent="0.2"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</row>
    <row r="1356" spans="23:46" x14ac:dyDescent="0.2"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</row>
    <row r="1357" spans="23:46" x14ac:dyDescent="0.2"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</row>
    <row r="1358" spans="23:46" x14ac:dyDescent="0.2"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</row>
    <row r="1359" spans="23:46" x14ac:dyDescent="0.2"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</row>
    <row r="1360" spans="23:46" x14ac:dyDescent="0.2"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</row>
    <row r="1361" spans="23:46" x14ac:dyDescent="0.2"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</row>
    <row r="1362" spans="23:46" x14ac:dyDescent="0.2"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</row>
    <row r="1363" spans="23:46" x14ac:dyDescent="0.2"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</row>
    <row r="1364" spans="23:46" x14ac:dyDescent="0.2"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</row>
    <row r="1365" spans="23:46" x14ac:dyDescent="0.2"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</row>
    <row r="1366" spans="23:46" x14ac:dyDescent="0.2"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</row>
    <row r="1367" spans="23:46" x14ac:dyDescent="0.2"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</row>
    <row r="1368" spans="23:46" x14ac:dyDescent="0.2"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</row>
    <row r="1369" spans="23:46" x14ac:dyDescent="0.2"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</row>
    <row r="1370" spans="23:46" x14ac:dyDescent="0.2"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</row>
    <row r="1371" spans="23:46" x14ac:dyDescent="0.2"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</row>
    <row r="1372" spans="23:46" x14ac:dyDescent="0.2"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</row>
    <row r="1373" spans="23:46" x14ac:dyDescent="0.2"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</row>
    <row r="1374" spans="23:46" x14ac:dyDescent="0.2"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</row>
    <row r="1375" spans="23:46" x14ac:dyDescent="0.2"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</row>
    <row r="1376" spans="23:46" x14ac:dyDescent="0.2"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</row>
    <row r="1377" spans="23:46" x14ac:dyDescent="0.2"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</row>
    <row r="1378" spans="23:46" x14ac:dyDescent="0.2"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</row>
    <row r="1379" spans="23:46" x14ac:dyDescent="0.2"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</row>
    <row r="1380" spans="23:46" x14ac:dyDescent="0.2"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</row>
    <row r="1381" spans="23:46" x14ac:dyDescent="0.2"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</row>
    <row r="1382" spans="23:46" x14ac:dyDescent="0.2"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</row>
    <row r="1383" spans="23:46" x14ac:dyDescent="0.2"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</row>
    <row r="1384" spans="23:46" x14ac:dyDescent="0.2"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</row>
    <row r="1385" spans="23:46" x14ac:dyDescent="0.2"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</row>
    <row r="1386" spans="23:46" x14ac:dyDescent="0.2"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</row>
    <row r="1387" spans="23:46" x14ac:dyDescent="0.2"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</row>
    <row r="1388" spans="23:46" x14ac:dyDescent="0.2"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</row>
    <row r="1389" spans="23:46" x14ac:dyDescent="0.2"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</row>
    <row r="1390" spans="23:46" x14ac:dyDescent="0.2"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</row>
    <row r="1391" spans="23:46" x14ac:dyDescent="0.2"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</row>
    <row r="1392" spans="23:46" x14ac:dyDescent="0.2"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</row>
    <row r="1393" spans="23:46" x14ac:dyDescent="0.2"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</row>
    <row r="1394" spans="23:46" x14ac:dyDescent="0.2"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</row>
    <row r="1395" spans="23:46" x14ac:dyDescent="0.2"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</row>
    <row r="1396" spans="23:46" x14ac:dyDescent="0.2"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</row>
    <row r="1397" spans="23:46" x14ac:dyDescent="0.2"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</row>
    <row r="1398" spans="23:46" x14ac:dyDescent="0.2"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</row>
    <row r="1399" spans="23:46" x14ac:dyDescent="0.2"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</row>
  </sheetData>
  <mergeCells count="2">
    <mergeCell ref="C6:T9"/>
    <mergeCell ref="C57:T5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9"/>
  <dimension ref="B2:T74"/>
  <sheetViews>
    <sheetView workbookViewId="0"/>
  </sheetViews>
  <sheetFormatPr baseColWidth="10" defaultColWidth="11.42578125" defaultRowHeight="12.75" x14ac:dyDescent="0.2"/>
  <cols>
    <col min="1" max="1" width="25.140625" customWidth="1"/>
    <col min="2" max="2" width="2.42578125" customWidth="1"/>
    <col min="3" max="3" width="17.28515625" customWidth="1"/>
    <col min="4" max="4" width="27" bestFit="1" customWidth="1"/>
    <col min="5" max="5" width="15.5703125" bestFit="1" customWidth="1"/>
    <col min="6" max="6" width="23.85546875" customWidth="1"/>
    <col min="7" max="7" width="17.28515625" customWidth="1"/>
    <col min="8" max="8" width="2.42578125" customWidth="1"/>
    <col min="10" max="10" width="23.42578125" bestFit="1" customWidth="1"/>
    <col min="11" max="11" width="14.5703125" bestFit="1" customWidth="1"/>
    <col min="12" max="14" width="6.7109375" customWidth="1"/>
  </cols>
  <sheetData>
    <row r="2" spans="2:19" ht="12" customHeight="1" x14ac:dyDescent="0.2">
      <c r="B2" s="148"/>
      <c r="C2" s="148"/>
      <c r="D2" s="148"/>
      <c r="E2" s="148"/>
      <c r="F2" s="148"/>
      <c r="G2" s="149"/>
      <c r="H2" s="149"/>
    </row>
    <row r="3" spans="2:19" ht="13.5" customHeight="1" x14ac:dyDescent="0.25">
      <c r="B3" s="148"/>
      <c r="C3" s="43"/>
      <c r="D3" s="57"/>
      <c r="E3" s="53"/>
      <c r="F3" s="53"/>
      <c r="G3" s="44"/>
      <c r="H3" s="149"/>
    </row>
    <row r="4" spans="2:19" ht="13.5" customHeight="1" x14ac:dyDescent="0.2">
      <c r="B4" s="148"/>
      <c r="C4" s="516" t="str">
        <f>+"Inscritos por Departamento
"&amp;TD!D1&amp;" Semestre "&amp;TD!C1</f>
        <v>Inscritos por Departamento
I Semestre 2026</v>
      </c>
      <c r="D4" s="517"/>
      <c r="E4" s="517"/>
      <c r="F4" s="517"/>
      <c r="G4" s="517"/>
      <c r="H4" s="149"/>
    </row>
    <row r="5" spans="2:19" ht="13.5" customHeight="1" x14ac:dyDescent="0.2">
      <c r="B5" s="148"/>
      <c r="C5" s="517"/>
      <c r="D5" s="517"/>
      <c r="E5" s="517"/>
      <c r="F5" s="517"/>
      <c r="G5" s="517"/>
      <c r="H5" s="149"/>
    </row>
    <row r="6" spans="2:19" ht="21.75" customHeight="1" x14ac:dyDescent="0.2">
      <c r="B6" s="148"/>
      <c r="C6" s="517"/>
      <c r="D6" s="517"/>
      <c r="E6" s="517"/>
      <c r="F6" s="517"/>
      <c r="G6" s="517"/>
      <c r="H6" s="149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2:19" ht="13.5" customHeight="1" x14ac:dyDescent="0.25">
      <c r="B7" s="148"/>
      <c r="C7" s="43"/>
      <c r="D7" s="57"/>
      <c r="E7" s="53"/>
      <c r="F7" s="53"/>
      <c r="G7" s="44"/>
      <c r="H7" s="149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</row>
    <row r="8" spans="2:19" ht="33.75" customHeight="1" x14ac:dyDescent="0.2">
      <c r="B8" s="148"/>
      <c r="C8" s="43"/>
      <c r="D8" s="179" t="s">
        <v>165</v>
      </c>
      <c r="E8" s="179" t="s">
        <v>166</v>
      </c>
      <c r="F8" s="179" t="s">
        <v>167</v>
      </c>
      <c r="G8" s="44"/>
      <c r="H8" s="149"/>
      <c r="I8" s="73"/>
      <c r="L8" s="73"/>
      <c r="M8" s="73"/>
      <c r="N8" s="73"/>
      <c r="O8" s="73" t="s">
        <v>7</v>
      </c>
      <c r="P8" s="73">
        <v>93</v>
      </c>
      <c r="Q8" s="73"/>
      <c r="R8" s="73"/>
      <c r="S8" s="73"/>
    </row>
    <row r="9" spans="2:19" ht="13.5" customHeight="1" x14ac:dyDescent="0.2">
      <c r="B9" s="148"/>
      <c r="C9" s="43"/>
      <c r="D9" s="460" t="s">
        <v>7</v>
      </c>
      <c r="E9" s="367">
        <v>1900</v>
      </c>
      <c r="F9" s="368">
        <v>0.60858424087123641</v>
      </c>
      <c r="G9" s="44"/>
      <c r="H9" s="149"/>
      <c r="I9" s="73"/>
      <c r="L9" s="73"/>
      <c r="M9" s="73"/>
      <c r="N9" s="73"/>
      <c r="O9" s="73" t="s">
        <v>19</v>
      </c>
      <c r="P9" s="73">
        <v>17</v>
      </c>
      <c r="Q9" s="73"/>
      <c r="R9" s="73"/>
      <c r="S9" s="73"/>
    </row>
    <row r="10" spans="2:19" ht="13.5" customHeight="1" x14ac:dyDescent="0.2">
      <c r="B10" s="148"/>
      <c r="C10" s="43"/>
      <c r="D10" s="459" t="s">
        <v>19</v>
      </c>
      <c r="E10" s="457">
        <v>242</v>
      </c>
      <c r="F10" s="458">
        <v>7.7514413837283788E-2</v>
      </c>
      <c r="G10" s="44"/>
      <c r="H10" s="149"/>
      <c r="I10" s="73"/>
      <c r="L10" s="73"/>
      <c r="M10" s="73"/>
      <c r="N10" s="73"/>
      <c r="O10" s="73" t="s">
        <v>25</v>
      </c>
      <c r="P10" s="73">
        <v>11</v>
      </c>
      <c r="Q10" s="73"/>
      <c r="R10" s="73"/>
      <c r="S10" s="73"/>
    </row>
    <row r="11" spans="2:19" ht="13.5" customHeight="1" x14ac:dyDescent="0.2">
      <c r="B11" s="148"/>
      <c r="C11" s="43"/>
      <c r="D11" s="460" t="s">
        <v>25</v>
      </c>
      <c r="E11" s="367">
        <v>233</v>
      </c>
      <c r="F11" s="368">
        <v>7.4631646380525302E-2</v>
      </c>
      <c r="G11" s="44"/>
      <c r="H11" s="149"/>
      <c r="I11" s="73"/>
      <c r="L11" s="73"/>
      <c r="M11" s="73"/>
      <c r="N11" s="73"/>
      <c r="O11" s="73" t="s">
        <v>10</v>
      </c>
      <c r="P11" s="73">
        <v>14</v>
      </c>
      <c r="Q11" s="73"/>
      <c r="R11" s="73"/>
      <c r="S11" s="73"/>
    </row>
    <row r="12" spans="2:19" ht="13.5" customHeight="1" x14ac:dyDescent="0.2">
      <c r="B12" s="148"/>
      <c r="C12" s="43"/>
      <c r="D12" s="459" t="s">
        <v>6</v>
      </c>
      <c r="E12" s="457">
        <v>181</v>
      </c>
      <c r="F12" s="458">
        <v>5.7975656630365149E-2</v>
      </c>
      <c r="G12" s="44"/>
      <c r="H12" s="149"/>
      <c r="I12" s="73"/>
      <c r="L12" s="73"/>
      <c r="M12" s="73"/>
      <c r="N12" s="73"/>
      <c r="O12" s="73" t="s">
        <v>16</v>
      </c>
      <c r="P12" s="73">
        <v>2</v>
      </c>
      <c r="Q12" s="73"/>
      <c r="R12" s="73"/>
      <c r="S12" s="73"/>
    </row>
    <row r="13" spans="2:19" ht="13.5" customHeight="1" x14ac:dyDescent="0.2">
      <c r="B13" s="148"/>
      <c r="C13" s="43"/>
      <c r="D13" s="460" t="s">
        <v>10</v>
      </c>
      <c r="E13" s="367">
        <v>168</v>
      </c>
      <c r="F13" s="368">
        <v>5.3811659192825115E-2</v>
      </c>
      <c r="G13" s="44"/>
      <c r="H13" s="149"/>
      <c r="I13" s="73"/>
      <c r="L13" s="73"/>
      <c r="M13" s="73"/>
      <c r="N13" s="73"/>
      <c r="O13" s="73" t="s">
        <v>6</v>
      </c>
      <c r="P13" s="73">
        <v>5</v>
      </c>
      <c r="Q13" s="73"/>
      <c r="R13" s="73"/>
      <c r="S13" s="73"/>
    </row>
    <row r="14" spans="2:19" ht="13.5" customHeight="1" x14ac:dyDescent="0.2">
      <c r="B14" s="148"/>
      <c r="C14" s="43"/>
      <c r="D14" s="459" t="s">
        <v>16</v>
      </c>
      <c r="E14" s="457">
        <v>167</v>
      </c>
      <c r="F14" s="458">
        <v>5.3491351697629724E-2</v>
      </c>
      <c r="G14" s="44"/>
      <c r="H14" s="149"/>
      <c r="I14" s="73"/>
      <c r="L14" s="73"/>
      <c r="M14" s="73"/>
      <c r="N14" s="73"/>
      <c r="O14" s="73" t="s">
        <v>44</v>
      </c>
      <c r="P14" s="73">
        <v>2</v>
      </c>
      <c r="Q14" s="73"/>
      <c r="R14" s="73"/>
      <c r="S14" s="73"/>
    </row>
    <row r="15" spans="2:19" ht="13.5" customHeight="1" x14ac:dyDescent="0.2">
      <c r="B15" s="148"/>
      <c r="C15" s="43"/>
      <c r="D15" s="460" t="s">
        <v>41</v>
      </c>
      <c r="E15" s="367">
        <v>135</v>
      </c>
      <c r="F15" s="368">
        <v>4.3241511851377319E-2</v>
      </c>
      <c r="G15" s="44"/>
      <c r="H15" s="149"/>
      <c r="I15" s="73"/>
      <c r="L15" s="73"/>
      <c r="M15" s="73"/>
      <c r="N15" s="73"/>
      <c r="O15" s="73" t="s">
        <v>38</v>
      </c>
      <c r="P15" s="73">
        <v>2</v>
      </c>
      <c r="Q15" s="73"/>
      <c r="R15" s="73"/>
      <c r="S15" s="73"/>
    </row>
    <row r="16" spans="2:19" ht="13.5" customHeight="1" x14ac:dyDescent="0.2">
      <c r="B16" s="148"/>
      <c r="C16" s="43"/>
      <c r="D16" s="459" t="s">
        <v>38</v>
      </c>
      <c r="E16" s="457">
        <v>19</v>
      </c>
      <c r="F16" s="458">
        <v>6.0858424087123636E-3</v>
      </c>
      <c r="G16" s="44"/>
      <c r="H16" s="149"/>
      <c r="I16" s="73"/>
      <c r="L16" s="73"/>
      <c r="M16" s="73"/>
      <c r="N16" s="73"/>
      <c r="O16" s="73" t="s">
        <v>93</v>
      </c>
      <c r="P16" s="73">
        <v>173</v>
      </c>
      <c r="Q16" s="73"/>
      <c r="R16" s="73"/>
      <c r="S16" s="73"/>
    </row>
    <row r="17" spans="2:19" ht="13.5" customHeight="1" x14ac:dyDescent="0.2">
      <c r="B17" s="148"/>
      <c r="C17" s="43"/>
      <c r="D17" s="460" t="s">
        <v>37</v>
      </c>
      <c r="E17" s="367">
        <v>11</v>
      </c>
      <c r="F17" s="368">
        <v>3.5233824471492632E-3</v>
      </c>
      <c r="G17" s="44"/>
      <c r="H17" s="149"/>
      <c r="I17" s="73"/>
      <c r="L17" s="73"/>
      <c r="M17" s="73"/>
      <c r="N17" s="73"/>
      <c r="O17" s="73" t="s">
        <v>70</v>
      </c>
      <c r="P17" s="73">
        <v>1</v>
      </c>
      <c r="Q17" s="73"/>
      <c r="R17" s="73"/>
      <c r="S17" s="73"/>
    </row>
    <row r="18" spans="2:19" ht="13.5" customHeight="1" x14ac:dyDescent="0.2">
      <c r="B18" s="148"/>
      <c r="C18" s="43"/>
      <c r="D18" s="459" t="s">
        <v>58</v>
      </c>
      <c r="E18" s="457">
        <v>6</v>
      </c>
      <c r="F18" s="458">
        <v>1.9218449711723255E-3</v>
      </c>
      <c r="G18" s="44"/>
      <c r="H18" s="149"/>
      <c r="I18" s="73"/>
      <c r="L18" s="73"/>
      <c r="M18" s="73"/>
      <c r="N18" s="73"/>
      <c r="O18" s="73" t="s">
        <v>67</v>
      </c>
      <c r="P18" s="73">
        <v>1</v>
      </c>
      <c r="Q18" s="73"/>
      <c r="R18" s="73"/>
      <c r="S18" s="73"/>
    </row>
    <row r="19" spans="2:19" ht="14.65" customHeight="1" x14ac:dyDescent="0.2">
      <c r="B19" s="148"/>
      <c r="C19" s="43"/>
      <c r="D19" s="460" t="s">
        <v>59</v>
      </c>
      <c r="E19" s="367">
        <v>5</v>
      </c>
      <c r="F19" s="368">
        <v>1.6015374759769379E-3</v>
      </c>
      <c r="G19" s="44"/>
      <c r="H19" s="149"/>
      <c r="I19" s="73"/>
      <c r="L19" s="73"/>
      <c r="M19" s="73"/>
      <c r="N19" s="73"/>
      <c r="O19" s="73" t="s">
        <v>58</v>
      </c>
      <c r="P19" s="73">
        <v>1</v>
      </c>
      <c r="Q19" s="73"/>
      <c r="R19" s="73"/>
      <c r="S19" s="73"/>
    </row>
    <row r="20" spans="2:19" ht="14.65" customHeight="1" x14ac:dyDescent="0.2">
      <c r="B20" s="148"/>
      <c r="C20" s="43"/>
      <c r="D20" s="459" t="s">
        <v>2</v>
      </c>
      <c r="E20" s="457">
        <v>4</v>
      </c>
      <c r="F20" s="458">
        <v>1.2812299807815502E-3</v>
      </c>
      <c r="G20" s="44"/>
      <c r="H20" s="149"/>
      <c r="I20" s="73"/>
      <c r="L20" s="73"/>
      <c r="M20" s="73"/>
      <c r="N20" s="73"/>
      <c r="O20" s="73"/>
      <c r="P20" s="73"/>
      <c r="Q20" s="73"/>
      <c r="R20" s="73"/>
      <c r="S20" s="73"/>
    </row>
    <row r="21" spans="2:19" ht="14.65" customHeight="1" x14ac:dyDescent="0.2">
      <c r="B21" s="148"/>
      <c r="C21" s="43"/>
      <c r="D21" s="460" t="s">
        <v>45</v>
      </c>
      <c r="E21" s="367">
        <v>4</v>
      </c>
      <c r="F21" s="368">
        <v>1.2812299807815502E-3</v>
      </c>
      <c r="G21" s="44"/>
      <c r="H21" s="149"/>
      <c r="I21" s="73"/>
      <c r="L21" s="73"/>
      <c r="M21" s="73"/>
      <c r="N21" s="73"/>
      <c r="O21" s="73"/>
      <c r="P21" s="73"/>
      <c r="Q21" s="73"/>
      <c r="R21" s="73"/>
      <c r="S21" s="73"/>
    </row>
    <row r="22" spans="2:19" ht="14.65" customHeight="1" x14ac:dyDescent="0.2">
      <c r="B22" s="148"/>
      <c r="C22" s="43"/>
      <c r="D22" s="459" t="s">
        <v>64</v>
      </c>
      <c r="E22" s="457">
        <v>2</v>
      </c>
      <c r="F22" s="458">
        <v>6.406149903907751E-4</v>
      </c>
      <c r="G22" s="44"/>
      <c r="H22" s="149"/>
      <c r="I22" s="73"/>
      <c r="L22" s="73"/>
      <c r="M22" s="73"/>
      <c r="N22" s="73"/>
      <c r="O22" s="73"/>
      <c r="P22" s="73"/>
      <c r="Q22" s="73"/>
      <c r="R22" s="73"/>
      <c r="S22" s="73"/>
    </row>
    <row r="23" spans="2:19" ht="14.65" customHeight="1" x14ac:dyDescent="0.2">
      <c r="B23" s="148"/>
      <c r="C23" s="43"/>
      <c r="D23" s="460" t="s">
        <v>63</v>
      </c>
      <c r="E23" s="367">
        <v>2</v>
      </c>
      <c r="F23" s="368">
        <v>6.406149903907751E-4</v>
      </c>
      <c r="G23" s="44"/>
      <c r="H23" s="149"/>
      <c r="I23" s="73"/>
      <c r="L23" s="73"/>
      <c r="M23" s="73"/>
      <c r="N23" s="73"/>
      <c r="O23" s="73"/>
      <c r="P23" s="73"/>
      <c r="Q23" s="73"/>
      <c r="R23" s="73"/>
      <c r="S23" s="73"/>
    </row>
    <row r="24" spans="2:19" ht="14.65" customHeight="1" x14ac:dyDescent="0.2">
      <c r="B24" s="148"/>
      <c r="C24" s="43"/>
      <c r="D24" s="459" t="s">
        <v>44</v>
      </c>
      <c r="E24" s="457">
        <v>2</v>
      </c>
      <c r="F24" s="458">
        <v>6.406149903907751E-4</v>
      </c>
      <c r="G24" s="44"/>
      <c r="H24" s="149"/>
      <c r="I24" s="73"/>
      <c r="L24" s="73"/>
      <c r="M24" s="73"/>
      <c r="N24" s="73"/>
      <c r="O24" s="73"/>
      <c r="P24" s="73"/>
      <c r="Q24" s="73"/>
      <c r="R24" s="73"/>
      <c r="S24" s="73"/>
    </row>
    <row r="25" spans="2:19" ht="14.65" customHeight="1" x14ac:dyDescent="0.2">
      <c r="B25" s="148"/>
      <c r="C25" s="43"/>
      <c r="D25" s="460" t="s">
        <v>56</v>
      </c>
      <c r="E25" s="367">
        <v>2</v>
      </c>
      <c r="F25" s="368">
        <v>6.406149903907751E-4</v>
      </c>
      <c r="G25" s="44"/>
      <c r="H25" s="149"/>
      <c r="I25" s="73"/>
      <c r="L25" s="73"/>
      <c r="M25" s="73"/>
      <c r="N25" s="73"/>
      <c r="O25" s="73"/>
      <c r="P25" s="73"/>
      <c r="Q25" s="73"/>
      <c r="R25" s="73"/>
      <c r="S25" s="73"/>
    </row>
    <row r="26" spans="2:19" ht="14.65" customHeight="1" x14ac:dyDescent="0.2">
      <c r="B26" s="148"/>
      <c r="C26" s="43"/>
      <c r="D26" s="459" t="s">
        <v>65</v>
      </c>
      <c r="E26" s="457">
        <v>1</v>
      </c>
      <c r="F26" s="458">
        <v>3.2030749519538755E-4</v>
      </c>
      <c r="G26" s="44"/>
      <c r="H26" s="149"/>
      <c r="I26" s="73"/>
      <c r="L26" s="73"/>
      <c r="M26" s="73"/>
      <c r="N26" s="73"/>
      <c r="O26" s="73"/>
      <c r="P26" s="73"/>
      <c r="Q26" s="73"/>
      <c r="R26" s="73"/>
      <c r="S26" s="73"/>
    </row>
    <row r="27" spans="2:19" ht="14.65" customHeight="1" x14ac:dyDescent="0.2">
      <c r="B27" s="148"/>
      <c r="C27" s="43"/>
      <c r="D27" s="460" t="s">
        <v>67</v>
      </c>
      <c r="E27" s="367">
        <v>1</v>
      </c>
      <c r="F27" s="368">
        <v>3.2030749519538755E-4</v>
      </c>
      <c r="G27" s="44"/>
      <c r="H27" s="149"/>
      <c r="I27" s="73"/>
      <c r="L27" s="73"/>
      <c r="M27" s="73"/>
      <c r="N27" s="73"/>
      <c r="O27" s="73"/>
      <c r="P27" s="73"/>
      <c r="Q27" s="73"/>
      <c r="R27" s="73"/>
      <c r="S27" s="73"/>
    </row>
    <row r="28" spans="2:19" ht="14.65" customHeight="1" x14ac:dyDescent="0.2">
      <c r="B28" s="148"/>
      <c r="C28" s="43"/>
      <c r="D28" s="459" t="s">
        <v>62</v>
      </c>
      <c r="E28" s="457">
        <v>1</v>
      </c>
      <c r="F28" s="458">
        <v>3.2030749519538755E-4</v>
      </c>
      <c r="G28" s="44"/>
      <c r="H28" s="149"/>
      <c r="I28" s="73"/>
      <c r="L28" s="73"/>
      <c r="M28" s="73"/>
      <c r="N28" s="73"/>
      <c r="O28" s="73"/>
      <c r="P28" s="73"/>
      <c r="Q28" s="73"/>
      <c r="R28" s="73"/>
      <c r="S28" s="73"/>
    </row>
    <row r="29" spans="2:19" ht="13.5" customHeight="1" x14ac:dyDescent="0.2">
      <c r="B29" s="148"/>
      <c r="C29" s="43"/>
      <c r="D29" s="460" t="s">
        <v>68</v>
      </c>
      <c r="E29" s="367">
        <v>1</v>
      </c>
      <c r="F29" s="368">
        <v>3.2030749519538755E-4</v>
      </c>
      <c r="G29" s="44"/>
      <c r="H29" s="149"/>
      <c r="I29" s="73"/>
      <c r="L29" s="73"/>
      <c r="M29" s="73"/>
      <c r="N29" s="73"/>
      <c r="O29" s="73"/>
      <c r="P29" s="73"/>
      <c r="Q29" s="73"/>
      <c r="R29" s="73"/>
      <c r="S29" s="73"/>
    </row>
    <row r="30" spans="2:19" ht="13.5" customHeight="1" x14ac:dyDescent="0.2">
      <c r="B30" s="148"/>
      <c r="C30" s="43"/>
      <c r="D30" s="459" t="s">
        <v>57</v>
      </c>
      <c r="E30" s="457">
        <v>1</v>
      </c>
      <c r="F30" s="458">
        <v>3.2030749519538755E-4</v>
      </c>
      <c r="G30" s="44"/>
      <c r="H30" s="149"/>
      <c r="I30" s="73"/>
      <c r="L30" s="73"/>
      <c r="M30" s="73"/>
      <c r="N30" s="73"/>
      <c r="O30" s="73"/>
      <c r="P30" s="73"/>
      <c r="Q30" s="73"/>
      <c r="R30" s="73"/>
      <c r="S30" s="73"/>
    </row>
    <row r="31" spans="2:19" s="445" customFormat="1" ht="13.5" customHeight="1" x14ac:dyDescent="0.2">
      <c r="B31" s="148"/>
      <c r="C31" s="43"/>
      <c r="D31" s="460" t="s">
        <v>668</v>
      </c>
      <c r="E31" s="367">
        <v>1</v>
      </c>
      <c r="F31" s="368">
        <v>3.2030749519538755E-4</v>
      </c>
      <c r="G31" s="44"/>
      <c r="H31" s="149"/>
      <c r="I31" s="73"/>
      <c r="L31" s="73"/>
      <c r="M31" s="73"/>
      <c r="N31" s="73"/>
      <c r="O31" s="73"/>
      <c r="P31" s="73"/>
      <c r="Q31" s="73"/>
      <c r="R31" s="73"/>
      <c r="S31" s="73"/>
    </row>
    <row r="32" spans="2:19" s="445" customFormat="1" ht="13.5" customHeight="1" x14ac:dyDescent="0.2">
      <c r="B32" s="148"/>
      <c r="C32" s="43"/>
      <c r="D32" s="459" t="s">
        <v>66</v>
      </c>
      <c r="E32" s="457">
        <v>1</v>
      </c>
      <c r="F32" s="458">
        <v>3.2030749519538755E-4</v>
      </c>
      <c r="G32" s="44"/>
      <c r="H32" s="149"/>
      <c r="I32" s="73"/>
      <c r="L32" s="73"/>
      <c r="M32" s="73"/>
      <c r="N32" s="73"/>
      <c r="O32" s="73"/>
      <c r="P32" s="73"/>
      <c r="Q32" s="73"/>
      <c r="R32" s="73"/>
      <c r="S32" s="73"/>
    </row>
    <row r="33" spans="2:20" s="445" customFormat="1" ht="13.5" customHeight="1" x14ac:dyDescent="0.2">
      <c r="B33" s="148"/>
      <c r="C33" s="43"/>
      <c r="D33" s="460" t="s">
        <v>49</v>
      </c>
      <c r="E33" s="367">
        <v>1</v>
      </c>
      <c r="F33" s="368">
        <v>3.2030749519538755E-4</v>
      </c>
      <c r="G33" s="44"/>
      <c r="H33" s="149"/>
      <c r="I33" s="73"/>
      <c r="L33" s="73"/>
      <c r="M33" s="73"/>
      <c r="N33" s="73"/>
      <c r="O33" s="73"/>
      <c r="P33" s="73"/>
      <c r="Q33" s="73"/>
      <c r="R33" s="73"/>
      <c r="S33" s="73"/>
    </row>
    <row r="34" spans="2:20" s="445" customFormat="1" ht="13.5" customHeight="1" x14ac:dyDescent="0.2">
      <c r="B34" s="148"/>
      <c r="C34" s="43"/>
      <c r="D34" s="459" t="s">
        <v>47</v>
      </c>
      <c r="E34" s="457">
        <v>8</v>
      </c>
      <c r="F34" s="458">
        <v>2.5624599615631004E-3</v>
      </c>
      <c r="G34" s="44"/>
      <c r="H34" s="149"/>
      <c r="I34" s="73"/>
      <c r="L34" s="73"/>
      <c r="M34" s="73"/>
      <c r="N34" s="73"/>
      <c r="O34" s="73"/>
      <c r="P34" s="73"/>
      <c r="Q34" s="73"/>
      <c r="R34" s="73"/>
      <c r="S34" s="73"/>
    </row>
    <row r="35" spans="2:20" ht="13.5" customHeight="1" x14ac:dyDescent="0.2">
      <c r="B35" s="148"/>
      <c r="C35" s="43"/>
      <c r="D35" s="460" t="s">
        <v>669</v>
      </c>
      <c r="E35" s="367">
        <v>23</v>
      </c>
      <c r="F35" s="368">
        <v>7.3670723894939142E-3</v>
      </c>
      <c r="G35" s="44"/>
      <c r="H35" s="149"/>
      <c r="J35" s="73"/>
      <c r="M35" s="73"/>
      <c r="N35" s="73"/>
      <c r="O35" s="73"/>
      <c r="P35" s="73"/>
      <c r="Q35" s="73"/>
      <c r="R35" s="73"/>
      <c r="S35" s="73"/>
      <c r="T35" s="73"/>
    </row>
    <row r="36" spans="2:20" ht="13.5" customHeight="1" x14ac:dyDescent="0.2">
      <c r="B36" s="148"/>
      <c r="C36" s="43"/>
      <c r="D36" s="180" t="s">
        <v>135</v>
      </c>
      <c r="E36" s="181">
        <v>3122</v>
      </c>
      <c r="F36" s="182">
        <v>1</v>
      </c>
      <c r="G36" s="44"/>
      <c r="H36" s="149"/>
      <c r="I36" s="73"/>
      <c r="L36" s="73"/>
      <c r="M36" s="73"/>
      <c r="N36" s="73"/>
      <c r="O36" s="73"/>
      <c r="P36" s="73"/>
      <c r="Q36" s="73"/>
      <c r="R36" s="73"/>
      <c r="S36" s="73"/>
    </row>
    <row r="37" spans="2:20" ht="13.5" customHeight="1" x14ac:dyDescent="0.25">
      <c r="B37" s="148"/>
      <c r="C37" s="43"/>
      <c r="D37" s="57"/>
      <c r="E37" s="53"/>
      <c r="F37" s="53"/>
      <c r="G37" s="44"/>
      <c r="H37" s="149"/>
      <c r="I37" s="73"/>
      <c r="L37" s="73"/>
      <c r="M37" s="73"/>
      <c r="N37" s="73"/>
      <c r="O37" s="73"/>
      <c r="P37" s="73"/>
      <c r="Q37" s="73"/>
      <c r="R37" s="73"/>
      <c r="S37" s="73"/>
    </row>
    <row r="38" spans="2:20" ht="13.5" customHeight="1" x14ac:dyDescent="0.2">
      <c r="B38" s="148"/>
      <c r="C38" s="148"/>
      <c r="D38" s="148"/>
      <c r="E38" s="148"/>
      <c r="F38" s="148"/>
      <c r="G38" s="148"/>
      <c r="H38" s="149"/>
      <c r="I38" s="73"/>
      <c r="L38" s="73"/>
      <c r="M38" s="73"/>
      <c r="N38" s="73"/>
      <c r="O38" s="73"/>
      <c r="P38" s="73"/>
      <c r="Q38" s="73"/>
      <c r="R38" s="73"/>
      <c r="S38" s="73"/>
    </row>
    <row r="39" spans="2:20" x14ac:dyDescent="0.2">
      <c r="I39" s="73"/>
      <c r="L39" s="73"/>
      <c r="M39" s="73"/>
      <c r="N39" s="73"/>
      <c r="O39" s="73"/>
      <c r="P39" s="73"/>
      <c r="Q39" s="73"/>
      <c r="R39" s="73"/>
      <c r="S39" s="73"/>
    </row>
    <row r="40" spans="2:20" ht="13.5" customHeight="1" x14ac:dyDescent="0.2">
      <c r="I40" s="73"/>
      <c r="K40" s="73">
        <v>1</v>
      </c>
      <c r="L40" s="73"/>
      <c r="M40" s="73"/>
      <c r="N40" s="73"/>
      <c r="O40" s="73"/>
      <c r="P40" s="73"/>
      <c r="Q40" s="73"/>
      <c r="R40" s="73"/>
      <c r="S40" s="73"/>
    </row>
    <row r="41" spans="2:20" ht="13.5" customHeight="1" x14ac:dyDescent="0.2">
      <c r="I41" s="73"/>
      <c r="K41" s="73">
        <v>1</v>
      </c>
      <c r="L41" s="73"/>
      <c r="M41" s="73"/>
      <c r="N41" s="73"/>
      <c r="O41" s="73"/>
      <c r="P41" s="73"/>
      <c r="Q41" s="73"/>
      <c r="R41" s="73"/>
      <c r="S41" s="73"/>
    </row>
    <row r="42" spans="2:20" ht="13.5" customHeight="1" x14ac:dyDescent="0.2">
      <c r="I42" s="73"/>
      <c r="J42" s="73"/>
      <c r="K42" s="73">
        <v>1</v>
      </c>
      <c r="L42" s="73"/>
      <c r="M42" s="73"/>
      <c r="N42" s="73"/>
      <c r="O42" s="73"/>
      <c r="P42" s="73"/>
      <c r="Q42" s="73"/>
      <c r="R42" s="73"/>
      <c r="S42" s="73"/>
    </row>
    <row r="43" spans="2:20" x14ac:dyDescent="0.2">
      <c r="I43" s="73"/>
      <c r="J43" s="73"/>
      <c r="K43" s="73">
        <f t="shared" ref="K43:K50" si="0">SUM(J43:J43)</f>
        <v>0</v>
      </c>
      <c r="L43" s="73"/>
      <c r="M43" s="73"/>
      <c r="N43" s="73"/>
      <c r="O43" s="73"/>
      <c r="P43" s="73"/>
      <c r="Q43" s="73"/>
      <c r="R43" s="73"/>
      <c r="S43" s="73"/>
    </row>
    <row r="44" spans="2:20" x14ac:dyDescent="0.2">
      <c r="I44" s="73"/>
      <c r="J44" s="73"/>
      <c r="K44" s="73">
        <f t="shared" si="0"/>
        <v>0</v>
      </c>
      <c r="L44" s="73"/>
      <c r="M44" s="73"/>
      <c r="N44" s="73"/>
      <c r="O44" s="73"/>
      <c r="P44" s="73"/>
      <c r="Q44" s="73"/>
      <c r="R44" s="73"/>
      <c r="S44" s="73"/>
    </row>
    <row r="45" spans="2:20" x14ac:dyDescent="0.2">
      <c r="F45" s="278"/>
      <c r="I45" s="73"/>
      <c r="J45" s="73"/>
      <c r="K45" s="73">
        <f t="shared" si="0"/>
        <v>0</v>
      </c>
      <c r="L45" s="73"/>
      <c r="M45" s="73"/>
      <c r="N45" s="73"/>
      <c r="O45" s="73"/>
      <c r="P45" s="73"/>
      <c r="Q45" s="73"/>
      <c r="R45" s="73"/>
      <c r="S45" s="73"/>
    </row>
    <row r="46" spans="2:20" x14ac:dyDescent="0.2">
      <c r="F46" s="278"/>
      <c r="I46" s="73"/>
      <c r="J46" s="73"/>
      <c r="K46" s="73">
        <f t="shared" si="0"/>
        <v>0</v>
      </c>
      <c r="L46" s="73"/>
      <c r="M46" s="73"/>
      <c r="N46" s="73"/>
      <c r="O46" s="73"/>
      <c r="P46" s="73"/>
      <c r="Q46" s="73"/>
      <c r="R46" s="73"/>
      <c r="S46" s="73"/>
    </row>
    <row r="47" spans="2:20" x14ac:dyDescent="0.2">
      <c r="F47" s="278"/>
      <c r="I47" s="73"/>
      <c r="J47" s="73"/>
      <c r="K47" s="73">
        <f t="shared" si="0"/>
        <v>0</v>
      </c>
      <c r="L47" s="73"/>
      <c r="M47" s="73"/>
      <c r="N47" s="73"/>
      <c r="O47" s="73"/>
      <c r="P47" s="73"/>
      <c r="Q47" s="73"/>
      <c r="R47" s="73"/>
      <c r="S47" s="73"/>
    </row>
    <row r="48" spans="2:20" x14ac:dyDescent="0.2">
      <c r="F48" s="278"/>
      <c r="I48" s="73"/>
      <c r="J48" s="73"/>
      <c r="K48" s="73">
        <f t="shared" si="0"/>
        <v>0</v>
      </c>
      <c r="L48" s="73"/>
      <c r="M48" s="73"/>
      <c r="N48" s="73"/>
      <c r="O48" s="73"/>
      <c r="P48" s="73"/>
      <c r="Q48" s="73"/>
      <c r="R48" s="73"/>
      <c r="S48" s="73"/>
    </row>
    <row r="49" spans="6:19" x14ac:dyDescent="0.2">
      <c r="F49" s="278"/>
      <c r="I49" s="73"/>
      <c r="J49" s="73"/>
      <c r="K49" s="73">
        <f t="shared" si="0"/>
        <v>0</v>
      </c>
      <c r="L49" s="73"/>
      <c r="M49" s="73"/>
      <c r="N49" s="73"/>
      <c r="O49" s="73"/>
      <c r="P49" s="73"/>
      <c r="Q49" s="73"/>
      <c r="R49" s="73"/>
      <c r="S49" s="73"/>
    </row>
    <row r="50" spans="6:19" x14ac:dyDescent="0.2">
      <c r="F50" s="278"/>
      <c r="I50" s="73"/>
      <c r="J50" s="73"/>
      <c r="K50" s="73">
        <f t="shared" si="0"/>
        <v>0</v>
      </c>
      <c r="L50" s="73"/>
      <c r="M50" s="73"/>
      <c r="N50" s="73"/>
      <c r="O50" s="73"/>
      <c r="P50" s="73"/>
      <c r="Q50" s="73"/>
      <c r="R50" s="73"/>
      <c r="S50" s="73"/>
    </row>
    <row r="51" spans="6:19" x14ac:dyDescent="0.2">
      <c r="F51" s="278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  <row r="52" spans="6:19" x14ac:dyDescent="0.2">
      <c r="F52" s="278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</row>
    <row r="53" spans="6:19" x14ac:dyDescent="0.2">
      <c r="F53" s="278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</row>
    <row r="54" spans="6:19" x14ac:dyDescent="0.2">
      <c r="F54" s="278"/>
    </row>
    <row r="55" spans="6:19" x14ac:dyDescent="0.2">
      <c r="F55" s="278"/>
    </row>
    <row r="56" spans="6:19" x14ac:dyDescent="0.2">
      <c r="F56" s="278"/>
    </row>
    <row r="57" spans="6:19" x14ac:dyDescent="0.2">
      <c r="F57" s="278"/>
    </row>
    <row r="58" spans="6:19" x14ac:dyDescent="0.2">
      <c r="F58" s="278"/>
    </row>
    <row r="59" spans="6:19" x14ac:dyDescent="0.2">
      <c r="F59" s="278"/>
    </row>
    <row r="60" spans="6:19" x14ac:dyDescent="0.2">
      <c r="F60" s="278"/>
    </row>
    <row r="61" spans="6:19" x14ac:dyDescent="0.2">
      <c r="F61" s="278"/>
    </row>
    <row r="62" spans="6:19" x14ac:dyDescent="0.2">
      <c r="F62" s="278"/>
    </row>
    <row r="63" spans="6:19" x14ac:dyDescent="0.2">
      <c r="F63" s="278"/>
    </row>
    <row r="64" spans="6:19" x14ac:dyDescent="0.2">
      <c r="F64" s="278"/>
    </row>
    <row r="65" spans="6:6" x14ac:dyDescent="0.2">
      <c r="F65" s="278"/>
    </row>
    <row r="66" spans="6:6" x14ac:dyDescent="0.2">
      <c r="F66" s="278"/>
    </row>
    <row r="67" spans="6:6" x14ac:dyDescent="0.2">
      <c r="F67" s="278"/>
    </row>
    <row r="68" spans="6:6" x14ac:dyDescent="0.2">
      <c r="F68" s="278"/>
    </row>
    <row r="69" spans="6:6" x14ac:dyDescent="0.2">
      <c r="F69" s="278"/>
    </row>
    <row r="70" spans="6:6" x14ac:dyDescent="0.2">
      <c r="F70" s="278"/>
    </row>
    <row r="71" spans="6:6" x14ac:dyDescent="0.2">
      <c r="F71" s="278"/>
    </row>
    <row r="72" spans="6:6" x14ac:dyDescent="0.2">
      <c r="F72" s="278"/>
    </row>
    <row r="73" spans="6:6" x14ac:dyDescent="0.2">
      <c r="F73" s="278"/>
    </row>
    <row r="74" spans="6:6" x14ac:dyDescent="0.2">
      <c r="F74" s="278"/>
    </row>
  </sheetData>
  <sortState ref="D9:F33">
    <sortCondition descending="1" ref="E9:E33"/>
  </sortState>
  <mergeCells count="1">
    <mergeCell ref="C4:G6"/>
  </mergeCells>
  <phoneticPr fontId="10" type="noConversion"/>
  <pageMargins left="0.75" right="0.75" top="1" bottom="1" header="0" footer="0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/>
  <dimension ref="B2:U45"/>
  <sheetViews>
    <sheetView zoomScale="70" zoomScaleNormal="70" workbookViewId="0">
      <selection activeCell="J47" sqref="J47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9" width="11.42578125" style="4" customWidth="1"/>
    <col min="10" max="10" width="14.140625" style="4" bestFit="1" customWidth="1"/>
    <col min="11" max="11" width="11.42578125" style="4" customWidth="1"/>
    <col min="12" max="12" width="14" style="4" customWidth="1"/>
    <col min="13" max="13" width="11.5703125" style="4" customWidth="1"/>
    <col min="14" max="14" width="12.7109375" style="4" customWidth="1"/>
    <col min="15" max="20" width="11.42578125" style="4" customWidth="1"/>
    <col min="21" max="21" width="2.28515625" style="4" customWidth="1"/>
    <col min="22" max="16384" width="11.42578125" style="4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+"Admitidos
Serie "&amp;TD!C2&amp;"/"&amp;TD!C1&amp;", "&amp;TD!D1&amp; " Semestre del año "</f>
        <v xml:space="preserve">Admitidos
Serie 2022/2026, I Semestre del año 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2"/>
      <c r="F13" s="32"/>
      <c r="G13" s="32"/>
      <c r="H13" s="32"/>
      <c r="I13" s="32"/>
      <c r="J13" s="32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4"/>
      <c r="R14" s="34"/>
      <c r="S14" s="31"/>
      <c r="T14" s="31"/>
      <c r="U14" s="161"/>
    </row>
    <row r="15" spans="2:21" ht="13.5" customHeight="1" x14ac:dyDescent="0.25">
      <c r="B15" s="161"/>
      <c r="C15" s="31"/>
      <c r="D15" s="31"/>
      <c r="E15" s="123"/>
      <c r="F15" s="123"/>
      <c r="G15" s="123"/>
      <c r="H15" s="123"/>
      <c r="I15" s="123"/>
      <c r="J15" s="123"/>
      <c r="K15" s="32"/>
      <c r="L15" s="32"/>
      <c r="M15" s="32"/>
      <c r="N15" s="32"/>
      <c r="O15" s="32"/>
      <c r="P15" s="32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4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63"/>
      <c r="K17" s="305"/>
      <c r="L17" s="305"/>
      <c r="M17" s="305"/>
      <c r="N17" s="305"/>
      <c r="O17" s="304"/>
      <c r="P17" s="304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/>
  <dimension ref="A1:AI80"/>
  <sheetViews>
    <sheetView zoomScale="70" zoomScaleNormal="70" workbookViewId="0">
      <selection activeCell="C6" sqref="C6:T9"/>
    </sheetView>
  </sheetViews>
  <sheetFormatPr baseColWidth="10" defaultColWidth="11.42578125" defaultRowHeight="12.75" x14ac:dyDescent="0.2"/>
  <cols>
    <col min="1" max="1" width="3.5703125" style="13" customWidth="1"/>
    <col min="2" max="2" width="2.42578125" style="13" customWidth="1"/>
    <col min="3" max="20" width="11.5703125" style="13" customWidth="1"/>
    <col min="21" max="21" width="2.5703125" style="13" customWidth="1"/>
    <col min="22" max="22" width="11.42578125" style="13"/>
    <col min="23" max="26" width="11.42578125" style="15"/>
    <col min="27" max="27" width="27.85546875" style="15" customWidth="1"/>
    <col min="28" max="28" width="28.7109375" style="15" bestFit="1" customWidth="1"/>
    <col min="29" max="31" width="11.42578125" style="15"/>
    <col min="32" max="16384" width="11.42578125" style="13"/>
  </cols>
  <sheetData>
    <row r="1" spans="1:21" x14ac:dyDescent="0.2">
      <c r="A1" s="22" t="s">
        <v>13</v>
      </c>
    </row>
    <row r="2" spans="1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1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1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1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1:21" ht="13.5" customHeight="1" x14ac:dyDescent="0.2">
      <c r="B6" s="161"/>
      <c r="C6" s="504" t="str">
        <f>+"Admitidos y matriculados nuevos
Serie "&amp;TD!C2&amp;"/"&amp;TD!C1&amp;", "&amp;TD!D1&amp; " Semestre del año"</f>
        <v>Admitidos y matriculados nuevos
Serie 2022/2026, I Semestre del año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1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1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1:21" ht="24.4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1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1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1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1:21" ht="13.5" customHeight="1" x14ac:dyDescent="0.2">
      <c r="B13" s="161"/>
      <c r="C13" s="31"/>
      <c r="D13" s="63"/>
      <c r="E13" s="64"/>
      <c r="F13" s="6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1:21" ht="13.5" customHeight="1" x14ac:dyDescent="0.2">
      <c r="B14" s="161"/>
      <c r="C14" s="31"/>
      <c r="D14" s="63"/>
      <c r="E14" s="64"/>
      <c r="F14" s="65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</row>
    <row r="15" spans="1:21" ht="13.5" customHeight="1" x14ac:dyDescent="0.2">
      <c r="B15" s="161"/>
      <c r="C15" s="31"/>
      <c r="D15" s="63"/>
      <c r="E15" s="63"/>
      <c r="F15" s="66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1:21" ht="13.5" customHeight="1" x14ac:dyDescent="0.2">
      <c r="B16" s="161"/>
      <c r="C16" s="31"/>
      <c r="D16" s="63"/>
      <c r="E16" s="63"/>
      <c r="F16" s="66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35" ht="13.5" customHeight="1" x14ac:dyDescent="0.2">
      <c r="B17" s="161"/>
      <c r="C17" s="31"/>
      <c r="D17" s="63"/>
      <c r="E17" s="63"/>
      <c r="F17" s="66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  <c r="X17" s="22"/>
      <c r="Y17" s="22"/>
      <c r="Z17" s="22"/>
      <c r="AA17" s="22"/>
      <c r="AB17" s="22"/>
      <c r="AC17" s="22"/>
      <c r="AD17" s="22"/>
    </row>
    <row r="18" spans="2:35" ht="13.5" customHeight="1" x14ac:dyDescent="0.2">
      <c r="B18" s="161"/>
      <c r="C18" s="31"/>
      <c r="D18" s="63"/>
      <c r="E18" s="63"/>
      <c r="F18" s="66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  <c r="X18" s="22"/>
      <c r="Y18" s="22"/>
      <c r="Z18" s="22"/>
      <c r="AA18" s="22"/>
      <c r="AB18" s="22"/>
      <c r="AC18" s="22"/>
      <c r="AD18" s="22"/>
    </row>
    <row r="19" spans="2:35" ht="13.5" customHeight="1" x14ac:dyDescent="0.2">
      <c r="B19" s="161"/>
      <c r="C19" s="31"/>
      <c r="D19" s="63"/>
      <c r="E19" s="63"/>
      <c r="F19" s="66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  <c r="X19" s="22"/>
      <c r="Y19" s="22"/>
      <c r="Z19" s="22"/>
      <c r="AA19" s="22"/>
      <c r="AB19" s="22"/>
      <c r="AC19" s="22"/>
      <c r="AD19" s="22"/>
    </row>
    <row r="20" spans="2:35" ht="13.5" customHeight="1" x14ac:dyDescent="0.2">
      <c r="B20" s="161"/>
      <c r="C20" s="31"/>
      <c r="D20" s="63"/>
      <c r="E20" s="63"/>
      <c r="F20" s="66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  <c r="V20" s="22"/>
      <c r="W20" s="22"/>
      <c r="X20" s="22"/>
      <c r="Y20" s="22"/>
      <c r="Z20" s="22"/>
      <c r="AA20" s="22"/>
      <c r="AB20" s="22"/>
      <c r="AC20" s="22"/>
      <c r="AD20" s="22"/>
    </row>
    <row r="21" spans="2:35" ht="13.5" customHeight="1" x14ac:dyDescent="0.2">
      <c r="B21" s="161"/>
      <c r="C21" s="31"/>
      <c r="D21" s="63"/>
      <c r="E21" s="63"/>
      <c r="F21" s="66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  <c r="V21" s="22"/>
      <c r="W21" s="22"/>
      <c r="X21" s="22"/>
      <c r="Y21" s="22"/>
      <c r="Z21" s="22"/>
      <c r="AA21" s="22"/>
      <c r="AB21" s="22"/>
      <c r="AC21" s="22"/>
      <c r="AD21" s="22"/>
    </row>
    <row r="22" spans="2:35" ht="13.5" customHeight="1" x14ac:dyDescent="0.2">
      <c r="B22" s="161"/>
      <c r="C22" s="31"/>
      <c r="D22" s="63"/>
      <c r="E22" s="63"/>
      <c r="F22" s="66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  <c r="V22" s="22"/>
      <c r="W22" s="22"/>
      <c r="X22" s="22"/>
      <c r="Y22" s="22"/>
      <c r="Z22" s="22"/>
      <c r="AA22" s="22"/>
      <c r="AB22" s="22"/>
      <c r="AC22" s="22"/>
      <c r="AD22" s="22"/>
    </row>
    <row r="23" spans="2:35" ht="13.5" customHeight="1" x14ac:dyDescent="0.2">
      <c r="B23" s="161"/>
      <c r="C23" s="60"/>
      <c r="D23" s="67"/>
      <c r="E23" s="67"/>
      <c r="F23" s="68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  <c r="V23" s="22"/>
      <c r="W23" s="22"/>
      <c r="X23" s="22"/>
      <c r="Y23" s="22"/>
      <c r="Z23" s="22"/>
      <c r="AA23" s="22"/>
      <c r="AB23" s="22"/>
      <c r="AC23" s="22"/>
      <c r="AD23" s="22"/>
    </row>
    <row r="24" spans="2:35" ht="13.5" customHeight="1" x14ac:dyDescent="0.2">
      <c r="B24" s="161"/>
      <c r="C24" s="61"/>
      <c r="D24" s="67"/>
      <c r="E24" s="67"/>
      <c r="F24" s="68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  <c r="V24" s="22"/>
      <c r="W24" s="22"/>
      <c r="X24" s="22"/>
      <c r="Y24" s="22"/>
      <c r="Z24" s="22"/>
      <c r="AA24" s="22"/>
      <c r="AB24" s="22"/>
      <c r="AC24" s="22"/>
      <c r="AD24" s="22"/>
      <c r="AF24" s="117"/>
      <c r="AG24" s="117"/>
      <c r="AH24" s="117"/>
      <c r="AI24" s="117"/>
    </row>
    <row r="25" spans="2:35" ht="13.5" customHeight="1" x14ac:dyDescent="0.2">
      <c r="B25" s="161"/>
      <c r="C25" s="61"/>
      <c r="D25" s="67"/>
      <c r="E25" s="67"/>
      <c r="F25" s="68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  <c r="V25" s="22"/>
      <c r="W25" s="22"/>
      <c r="X25" s="22"/>
      <c r="Y25" s="22"/>
      <c r="Z25" s="22"/>
      <c r="AA25" s="22"/>
      <c r="AB25" s="22"/>
      <c r="AC25" s="22"/>
      <c r="AD25" s="22"/>
      <c r="AF25" s="117"/>
      <c r="AG25" s="117"/>
      <c r="AH25" s="117"/>
      <c r="AI25" s="117"/>
    </row>
    <row r="26" spans="2:35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  <c r="V26" s="22"/>
      <c r="W26" s="22"/>
      <c r="X26" s="22"/>
      <c r="Y26" s="22"/>
      <c r="Z26" s="22"/>
      <c r="AA26" s="22"/>
      <c r="AB26" s="22"/>
      <c r="AC26" s="22"/>
      <c r="AD26" s="22"/>
      <c r="AF26" s="117"/>
      <c r="AG26" s="117"/>
      <c r="AH26" s="117"/>
      <c r="AI26" s="117"/>
    </row>
    <row r="27" spans="2:35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  <c r="V27" s="22"/>
      <c r="W27" s="22"/>
      <c r="X27" s="22"/>
      <c r="Y27" s="22"/>
      <c r="Z27" s="22"/>
      <c r="AA27" s="22"/>
      <c r="AB27" s="22"/>
      <c r="AC27" s="22"/>
      <c r="AD27" s="22"/>
      <c r="AF27" s="117"/>
      <c r="AG27" s="117"/>
      <c r="AH27" s="117"/>
      <c r="AI27" s="117"/>
    </row>
    <row r="28" spans="2:35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  <c r="V28" s="22"/>
      <c r="W28" s="22"/>
      <c r="X28" s="22"/>
      <c r="Y28" s="22"/>
      <c r="Z28" s="22"/>
      <c r="AA28" s="22"/>
      <c r="AB28" s="22"/>
      <c r="AC28" s="22"/>
      <c r="AD28" s="22"/>
      <c r="AF28" s="117"/>
      <c r="AG28" s="117"/>
      <c r="AH28" s="117"/>
      <c r="AI28" s="117"/>
    </row>
    <row r="29" spans="2:35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117"/>
    </row>
    <row r="30" spans="2:35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117"/>
    </row>
    <row r="31" spans="2:35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117"/>
    </row>
    <row r="32" spans="2:35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  <c r="V32" s="22"/>
      <c r="W32" s="22"/>
      <c r="AD32" s="22"/>
      <c r="AE32" s="22"/>
      <c r="AF32" s="22"/>
      <c r="AG32" s="22"/>
      <c r="AH32" s="22"/>
      <c r="AI32" s="117"/>
    </row>
    <row r="33" spans="2:35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  <c r="V33" s="22"/>
      <c r="W33" s="22"/>
      <c r="AD33" s="22"/>
      <c r="AE33" s="22"/>
      <c r="AF33" s="22"/>
      <c r="AG33" s="22"/>
      <c r="AH33" s="22"/>
      <c r="AI33" s="117"/>
    </row>
    <row r="34" spans="2:35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  <c r="V34" s="22"/>
      <c r="W34" s="22"/>
      <c r="Y34" s="337"/>
      <c r="Z34" s="337" t="s">
        <v>92</v>
      </c>
      <c r="AA34" s="338" t="s">
        <v>140</v>
      </c>
      <c r="AB34" s="338" t="s">
        <v>169</v>
      </c>
      <c r="AD34" s="22"/>
      <c r="AE34" s="22"/>
      <c r="AF34" s="22"/>
      <c r="AG34" s="22"/>
      <c r="AH34" s="22"/>
      <c r="AI34" s="117"/>
    </row>
    <row r="35" spans="2:35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V35" s="22"/>
      <c r="W35" s="22"/>
      <c r="Y35" s="336" t="s">
        <v>107</v>
      </c>
      <c r="Z35" s="351">
        <v>3351</v>
      </c>
      <c r="AA35" s="351">
        <v>1767</v>
      </c>
      <c r="AB35" s="352">
        <f t="shared" ref="AB35:AB47" si="0">+AA35/Z35</f>
        <v>0.52730528200537152</v>
      </c>
      <c r="AD35" s="22"/>
      <c r="AE35" s="22"/>
      <c r="AF35" s="22"/>
      <c r="AG35" s="22"/>
      <c r="AH35" s="22"/>
      <c r="AI35" s="117"/>
    </row>
    <row r="36" spans="2:35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V36" s="22"/>
      <c r="W36" s="22"/>
      <c r="Y36" s="336" t="s">
        <v>109</v>
      </c>
      <c r="Z36" s="351">
        <v>4516</v>
      </c>
      <c r="AA36" s="351">
        <v>2323</v>
      </c>
      <c r="AB36" s="352">
        <f t="shared" si="0"/>
        <v>0.51439326837909649</v>
      </c>
      <c r="AD36" s="22"/>
      <c r="AE36" s="22"/>
      <c r="AF36" s="22"/>
      <c r="AG36" s="22"/>
      <c r="AH36" s="22"/>
      <c r="AI36" s="117"/>
    </row>
    <row r="37" spans="2:35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  <c r="V37" s="22"/>
      <c r="W37" s="22"/>
      <c r="Y37" s="336" t="s">
        <v>111</v>
      </c>
      <c r="Z37" s="351">
        <v>4483</v>
      </c>
      <c r="AA37" s="351">
        <v>2394</v>
      </c>
      <c r="AB37" s="352">
        <f t="shared" si="0"/>
        <v>0.5340173990631274</v>
      </c>
      <c r="AD37" s="22"/>
      <c r="AE37" s="22"/>
      <c r="AF37" s="22"/>
      <c r="AG37" s="22"/>
      <c r="AH37" s="22"/>
      <c r="AI37" s="117"/>
    </row>
    <row r="38" spans="2:35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  <c r="V38" s="22"/>
      <c r="W38" s="22"/>
      <c r="Y38" s="336" t="s">
        <v>113</v>
      </c>
      <c r="Z38" s="351">
        <v>4892</v>
      </c>
      <c r="AA38" s="351">
        <v>2015</v>
      </c>
      <c r="AB38" s="352">
        <f t="shared" si="0"/>
        <v>0.41189697465249386</v>
      </c>
      <c r="AD38" s="22"/>
      <c r="AE38" s="22"/>
      <c r="AF38" s="22"/>
      <c r="AG38" s="22"/>
      <c r="AH38" s="22"/>
      <c r="AI38" s="117"/>
    </row>
    <row r="39" spans="2:35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  <c r="V39" s="22"/>
      <c r="W39" s="22"/>
      <c r="Y39" s="12" t="s">
        <v>115</v>
      </c>
      <c r="Z39" s="340">
        <v>4469</v>
      </c>
      <c r="AA39" s="340">
        <v>1952</v>
      </c>
      <c r="AB39" s="352">
        <f t="shared" si="0"/>
        <v>0.4367867531886328</v>
      </c>
      <c r="AD39" s="22"/>
      <c r="AE39" s="22"/>
      <c r="AF39" s="22"/>
      <c r="AG39" s="22"/>
      <c r="AH39" s="22"/>
      <c r="AI39" s="117"/>
    </row>
    <row r="40" spans="2:35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V40" s="22"/>
      <c r="W40" s="22"/>
      <c r="Y40" s="12" t="s">
        <v>117</v>
      </c>
      <c r="Z40" s="340">
        <v>4298</v>
      </c>
      <c r="AA40" s="340">
        <v>1641</v>
      </c>
      <c r="AB40" s="352">
        <f t="shared" si="0"/>
        <v>0.38180549092601213</v>
      </c>
      <c r="AD40" s="22"/>
      <c r="AE40" s="22"/>
      <c r="AF40" s="22"/>
      <c r="AG40" s="22"/>
      <c r="AH40" s="22"/>
      <c r="AI40" s="117"/>
    </row>
    <row r="41" spans="2:35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  <c r="V41" s="22"/>
      <c r="W41" s="22"/>
      <c r="Y41" s="12" t="s">
        <v>119</v>
      </c>
      <c r="Z41" s="340">
        <v>4287</v>
      </c>
      <c r="AA41" s="340">
        <v>1635</v>
      </c>
      <c r="AB41" s="352">
        <f t="shared" si="0"/>
        <v>0.3813855843247026</v>
      </c>
      <c r="AD41" s="22"/>
      <c r="AE41" s="22"/>
      <c r="AF41" s="22"/>
      <c r="AG41" s="22"/>
      <c r="AH41" s="22"/>
      <c r="AI41" s="117"/>
    </row>
    <row r="42" spans="2:35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  <c r="V42" s="22"/>
      <c r="W42" s="22"/>
      <c r="Y42" s="12" t="s">
        <v>121</v>
      </c>
      <c r="Z42" s="340">
        <v>3855</v>
      </c>
      <c r="AA42" s="340">
        <v>1590</v>
      </c>
      <c r="AB42" s="352">
        <f t="shared" si="0"/>
        <v>0.41245136186770426</v>
      </c>
      <c r="AD42" s="22"/>
      <c r="AE42" s="22"/>
      <c r="AF42" s="22"/>
      <c r="AG42" s="22"/>
      <c r="AH42" s="22"/>
      <c r="AI42" s="117"/>
    </row>
    <row r="43" spans="2:35" ht="13.5" customHeight="1" x14ac:dyDescent="0.2">
      <c r="B43" s="16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  <c r="V43" s="22"/>
      <c r="W43" s="22"/>
      <c r="Y43" s="12" t="s">
        <v>123</v>
      </c>
      <c r="Z43" s="340">
        <v>3636</v>
      </c>
      <c r="AA43" s="340">
        <v>1528</v>
      </c>
      <c r="AB43" s="352">
        <f t="shared" si="0"/>
        <v>0.42024202420242024</v>
      </c>
      <c r="AD43" s="22"/>
      <c r="AE43" s="22"/>
      <c r="AF43" s="22"/>
      <c r="AG43" s="22"/>
      <c r="AH43" s="22"/>
      <c r="AI43" s="117"/>
    </row>
    <row r="44" spans="2:35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  <c r="V44" s="22"/>
      <c r="W44" s="22"/>
      <c r="Y44" s="12" t="s">
        <v>125</v>
      </c>
      <c r="Z44" s="340">
        <v>3429</v>
      </c>
      <c r="AA44" s="340">
        <v>1313</v>
      </c>
      <c r="AB44" s="352">
        <f t="shared" si="0"/>
        <v>0.38291046952464275</v>
      </c>
      <c r="AD44" s="22"/>
      <c r="AE44" s="22"/>
      <c r="AF44" s="22"/>
      <c r="AG44" s="22"/>
      <c r="AH44" s="22"/>
      <c r="AI44" s="117"/>
    </row>
    <row r="45" spans="2:35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V45" s="22"/>
      <c r="W45" s="22"/>
      <c r="Y45" s="15" t="s">
        <v>127</v>
      </c>
      <c r="Z45" s="15">
        <v>3430</v>
      </c>
      <c r="AA45" s="15">
        <v>1326</v>
      </c>
      <c r="AB45" s="352">
        <f t="shared" si="0"/>
        <v>0.38658892128279881</v>
      </c>
      <c r="AD45" s="22"/>
      <c r="AE45" s="22"/>
      <c r="AF45" s="22"/>
      <c r="AG45" s="22"/>
      <c r="AH45" s="22"/>
      <c r="AI45" s="117"/>
    </row>
    <row r="46" spans="2:35" x14ac:dyDescent="0.2">
      <c r="L46" s="8"/>
      <c r="Q46" s="8"/>
      <c r="V46" s="22"/>
      <c r="W46" s="22"/>
      <c r="Y46" s="15" t="s">
        <v>129</v>
      </c>
      <c r="Z46" s="353">
        <v>3426</v>
      </c>
      <c r="AA46" s="353">
        <v>1157</v>
      </c>
      <c r="AB46" s="352">
        <f t="shared" si="0"/>
        <v>0.33771161704611791</v>
      </c>
      <c r="AD46" s="22"/>
      <c r="AE46" s="22"/>
      <c r="AF46" s="22"/>
      <c r="AG46" s="22"/>
      <c r="AH46" s="22"/>
    </row>
    <row r="47" spans="2:35" s="446" customFormat="1" x14ac:dyDescent="0.2">
      <c r="L47" s="8"/>
      <c r="Q47" s="8"/>
      <c r="V47" s="22"/>
      <c r="W47" s="22"/>
      <c r="X47" s="15"/>
      <c r="Y47" s="15" t="s">
        <v>665</v>
      </c>
      <c r="Z47" s="353">
        <v>2977</v>
      </c>
      <c r="AA47" s="353">
        <v>1161</v>
      </c>
      <c r="AB47" s="352">
        <f t="shared" si="0"/>
        <v>0.38998992274101446</v>
      </c>
      <c r="AC47" s="15"/>
      <c r="AD47" s="22"/>
      <c r="AE47" s="22"/>
      <c r="AF47" s="22"/>
      <c r="AG47" s="22"/>
      <c r="AH47" s="22"/>
    </row>
    <row r="48" spans="2:35" ht="38.25" x14ac:dyDescent="0.2">
      <c r="L48" s="8"/>
      <c r="Q48" s="8"/>
      <c r="V48" s="22"/>
      <c r="W48" s="22"/>
      <c r="Y48" s="337"/>
      <c r="Z48" s="337" t="s">
        <v>92</v>
      </c>
      <c r="AA48" s="338" t="s">
        <v>140</v>
      </c>
      <c r="AB48" s="338" t="s">
        <v>169</v>
      </c>
      <c r="AD48" s="22"/>
      <c r="AE48" s="22"/>
      <c r="AF48" s="22"/>
      <c r="AG48" s="22"/>
      <c r="AH48" s="22"/>
    </row>
    <row r="49" spans="12:34" x14ac:dyDescent="0.2">
      <c r="L49" s="8"/>
      <c r="M49" s="8"/>
      <c r="N49" s="8"/>
      <c r="Q49" s="8"/>
      <c r="V49" s="22"/>
      <c r="W49" s="22"/>
      <c r="Y49" s="336" t="s">
        <v>108</v>
      </c>
      <c r="Z49" s="351">
        <v>1270</v>
      </c>
      <c r="AA49" s="351">
        <v>874</v>
      </c>
      <c r="AB49" s="352">
        <f t="shared" ref="AB49:AB60" si="1">+AA49/Z49</f>
        <v>0.68818897637795273</v>
      </c>
      <c r="AD49" s="22"/>
      <c r="AE49" s="22"/>
      <c r="AF49" s="22"/>
      <c r="AG49" s="22"/>
      <c r="AH49" s="22"/>
    </row>
    <row r="50" spans="12:34" x14ac:dyDescent="0.2">
      <c r="L50" s="8"/>
      <c r="M50" s="8"/>
      <c r="N50" s="8"/>
      <c r="O50" s="8"/>
      <c r="P50" s="17"/>
      <c r="Q50" s="8"/>
      <c r="V50" s="22"/>
      <c r="W50" s="22"/>
      <c r="Y50" s="336" t="s">
        <v>110</v>
      </c>
      <c r="Z50" s="351">
        <v>1525</v>
      </c>
      <c r="AA50" s="351">
        <v>965</v>
      </c>
      <c r="AB50" s="352">
        <f t="shared" si="1"/>
        <v>0.63278688524590165</v>
      </c>
      <c r="AD50" s="22"/>
      <c r="AE50" s="22"/>
      <c r="AF50" s="22"/>
      <c r="AG50" s="22"/>
      <c r="AH50" s="22"/>
    </row>
    <row r="51" spans="12:34" x14ac:dyDescent="0.2">
      <c r="L51" s="8"/>
      <c r="M51" s="8"/>
      <c r="N51" s="8"/>
      <c r="O51" s="8"/>
      <c r="P51" s="8"/>
      <c r="Q51" s="8"/>
      <c r="V51" s="22"/>
      <c r="W51" s="22"/>
      <c r="Y51" s="336" t="s">
        <v>112</v>
      </c>
      <c r="Z51" s="351">
        <v>1605</v>
      </c>
      <c r="AA51" s="351">
        <v>999</v>
      </c>
      <c r="AB51" s="352">
        <f t="shared" si="1"/>
        <v>0.6224299065420561</v>
      </c>
      <c r="AD51" s="22"/>
      <c r="AE51" s="22"/>
      <c r="AF51" s="22"/>
      <c r="AG51" s="22"/>
      <c r="AH51" s="22"/>
    </row>
    <row r="52" spans="12:34" x14ac:dyDescent="0.2">
      <c r="L52" s="8"/>
      <c r="M52" s="8"/>
      <c r="N52" s="8"/>
      <c r="O52" s="8"/>
      <c r="P52" s="8"/>
      <c r="Q52" s="8"/>
      <c r="V52" s="22"/>
      <c r="W52" s="22"/>
      <c r="Y52" s="336" t="s">
        <v>114</v>
      </c>
      <c r="Z52" s="351">
        <v>1672</v>
      </c>
      <c r="AA52" s="351">
        <v>1093</v>
      </c>
      <c r="AB52" s="352">
        <f t="shared" si="1"/>
        <v>0.6537081339712919</v>
      </c>
      <c r="AD52" s="22"/>
      <c r="AE52" s="22"/>
      <c r="AF52" s="22"/>
      <c r="AG52" s="22"/>
      <c r="AH52" s="22"/>
    </row>
    <row r="53" spans="12:34" x14ac:dyDescent="0.2">
      <c r="L53" s="8"/>
      <c r="M53" s="8"/>
      <c r="N53" s="8"/>
      <c r="O53" s="8"/>
      <c r="P53" s="8"/>
      <c r="Q53" s="8"/>
      <c r="V53" s="22"/>
      <c r="W53" s="22"/>
      <c r="Y53" s="12" t="s">
        <v>116</v>
      </c>
      <c r="Z53" s="340">
        <v>1885</v>
      </c>
      <c r="AA53" s="340">
        <v>932</v>
      </c>
      <c r="AB53" s="352">
        <f t="shared" si="1"/>
        <v>0.49442970822281168</v>
      </c>
      <c r="AD53" s="22"/>
      <c r="AE53" s="22"/>
      <c r="AF53" s="22"/>
      <c r="AG53" s="22"/>
      <c r="AH53" s="22"/>
    </row>
    <row r="54" spans="12:34" x14ac:dyDescent="0.2">
      <c r="L54" s="8"/>
      <c r="M54" s="8"/>
      <c r="N54" s="8"/>
      <c r="O54" s="8"/>
      <c r="P54" s="8"/>
      <c r="Q54" s="8"/>
      <c r="V54" s="22"/>
      <c r="W54" s="22"/>
      <c r="Y54" s="12" t="s">
        <v>118</v>
      </c>
      <c r="Z54" s="340">
        <v>1515</v>
      </c>
      <c r="AA54" s="340">
        <v>838</v>
      </c>
      <c r="AB54" s="352">
        <f t="shared" si="1"/>
        <v>0.55313531353135315</v>
      </c>
      <c r="AD54" s="22"/>
      <c r="AE54" s="22"/>
      <c r="AF54" s="22"/>
      <c r="AG54" s="22"/>
      <c r="AH54" s="22"/>
    </row>
    <row r="55" spans="12:34" x14ac:dyDescent="0.2">
      <c r="L55" s="8"/>
      <c r="O55" s="8"/>
      <c r="P55" s="8"/>
      <c r="Q55" s="8"/>
      <c r="V55" s="22"/>
      <c r="W55" s="22"/>
      <c r="Y55" s="12" t="s">
        <v>120</v>
      </c>
      <c r="Z55" s="340">
        <v>1482</v>
      </c>
      <c r="AA55" s="340">
        <v>784</v>
      </c>
      <c r="AB55" s="352">
        <f t="shared" si="1"/>
        <v>0.52901484480431848</v>
      </c>
      <c r="AD55" s="22"/>
      <c r="AE55" s="22"/>
      <c r="AF55" s="22"/>
      <c r="AG55" s="22"/>
      <c r="AH55" s="22"/>
    </row>
    <row r="56" spans="12:34" x14ac:dyDescent="0.2">
      <c r="Q56" s="8"/>
      <c r="V56" s="22"/>
      <c r="W56" s="22"/>
      <c r="Y56" s="12" t="s">
        <v>122</v>
      </c>
      <c r="Z56" s="340">
        <v>1506</v>
      </c>
      <c r="AA56" s="340">
        <v>841</v>
      </c>
      <c r="AB56" s="352">
        <f t="shared" si="1"/>
        <v>0.55843293492695878</v>
      </c>
      <c r="AD56" s="22"/>
      <c r="AE56" s="22"/>
      <c r="AF56" s="22"/>
      <c r="AG56" s="22"/>
      <c r="AH56" s="22"/>
    </row>
    <row r="57" spans="12:34" x14ac:dyDescent="0.2">
      <c r="V57" s="22"/>
      <c r="W57" s="22"/>
      <c r="Y57" s="12" t="s">
        <v>124</v>
      </c>
      <c r="Z57" s="340">
        <v>1649</v>
      </c>
      <c r="AA57" s="340">
        <v>918</v>
      </c>
      <c r="AB57" s="352">
        <f t="shared" si="1"/>
        <v>0.55670103092783507</v>
      </c>
      <c r="AD57" s="22"/>
      <c r="AE57" s="22"/>
      <c r="AF57" s="22"/>
      <c r="AG57" s="22"/>
      <c r="AH57" s="22"/>
    </row>
    <row r="58" spans="12:34" x14ac:dyDescent="0.2">
      <c r="V58" s="22"/>
      <c r="W58" s="22"/>
      <c r="Y58" s="12" t="s">
        <v>126</v>
      </c>
      <c r="Z58" s="340">
        <v>1442</v>
      </c>
      <c r="AA58" s="340">
        <v>885</v>
      </c>
      <c r="AB58" s="352">
        <f t="shared" si="1"/>
        <v>0.6137309292649098</v>
      </c>
      <c r="AD58" s="22"/>
      <c r="AE58" s="22"/>
      <c r="AF58" s="22"/>
      <c r="AG58" s="22"/>
      <c r="AH58" s="22"/>
    </row>
    <row r="59" spans="12:34" x14ac:dyDescent="0.2">
      <c r="V59" s="22"/>
      <c r="W59" s="22"/>
      <c r="Y59" s="15" t="s">
        <v>128</v>
      </c>
      <c r="Z59" s="15">
        <v>1232</v>
      </c>
      <c r="AA59" s="15">
        <v>804</v>
      </c>
      <c r="AB59" s="352">
        <f t="shared" si="1"/>
        <v>0.65259740259740262</v>
      </c>
      <c r="AD59" s="22"/>
      <c r="AE59" s="22"/>
      <c r="AF59" s="22"/>
      <c r="AG59" s="22"/>
      <c r="AH59" s="22"/>
    </row>
    <row r="60" spans="12:34" x14ac:dyDescent="0.2">
      <c r="V60" s="22"/>
      <c r="W60" s="22"/>
      <c r="Y60" s="15" t="s">
        <v>89</v>
      </c>
      <c r="Z60" s="15">
        <v>1323</v>
      </c>
      <c r="AA60" s="15">
        <v>768</v>
      </c>
      <c r="AB60" s="101">
        <f t="shared" si="1"/>
        <v>0.58049886621315194</v>
      </c>
      <c r="AD60" s="22"/>
      <c r="AE60" s="22"/>
      <c r="AF60" s="22"/>
      <c r="AG60" s="22"/>
      <c r="AH60" s="22"/>
    </row>
    <row r="61" spans="12:34" x14ac:dyDescent="0.2">
      <c r="V61" s="22"/>
      <c r="W61" s="22"/>
      <c r="AD61" s="22"/>
      <c r="AE61" s="22"/>
      <c r="AF61" s="22"/>
      <c r="AG61" s="22"/>
      <c r="AH61" s="22"/>
    </row>
    <row r="62" spans="12:34" x14ac:dyDescent="0.2">
      <c r="V62" s="22"/>
      <c r="W62" s="22"/>
      <c r="AD62" s="22"/>
      <c r="AE62" s="22"/>
      <c r="AF62" s="22"/>
      <c r="AG62" s="22"/>
      <c r="AH62" s="22"/>
    </row>
    <row r="63" spans="12:34" x14ac:dyDescent="0.2">
      <c r="V63" s="22"/>
      <c r="W63" s="22"/>
      <c r="Z63" s="353"/>
      <c r="AA63" s="353"/>
      <c r="AB63" s="353"/>
      <c r="AC63" s="353"/>
      <c r="AD63" s="22"/>
      <c r="AE63" s="22"/>
      <c r="AF63" s="22"/>
      <c r="AG63" s="22"/>
      <c r="AH63" s="22"/>
    </row>
    <row r="64" spans="12:34" x14ac:dyDescent="0.2">
      <c r="V64" s="22"/>
      <c r="W64" s="22"/>
      <c r="AD64" s="22"/>
      <c r="AE64" s="22"/>
      <c r="AF64" s="22"/>
      <c r="AG64" s="22"/>
      <c r="AH64" s="22"/>
    </row>
    <row r="65" spans="22:34" x14ac:dyDescent="0.2">
      <c r="V65" s="22"/>
      <c r="W65" s="22"/>
      <c r="AD65" s="22"/>
      <c r="AE65" s="22"/>
      <c r="AF65" s="22"/>
      <c r="AG65" s="22"/>
      <c r="AH65" s="22"/>
    </row>
    <row r="66" spans="22:34" x14ac:dyDescent="0.2">
      <c r="V66" s="22"/>
      <c r="W66" s="22"/>
      <c r="AD66" s="22"/>
      <c r="AE66" s="22"/>
      <c r="AF66" s="22"/>
      <c r="AG66" s="22"/>
      <c r="AH66" s="22"/>
    </row>
    <row r="67" spans="22:34" x14ac:dyDescent="0.2">
      <c r="V67" s="22"/>
      <c r="W67" s="22"/>
      <c r="AD67" s="22"/>
      <c r="AE67" s="22"/>
      <c r="AF67" s="22"/>
      <c r="AG67" s="22"/>
      <c r="AH67" s="22"/>
    </row>
    <row r="68" spans="22:34" x14ac:dyDescent="0.2">
      <c r="V68" s="22"/>
      <c r="W68" s="22"/>
      <c r="AD68" s="22"/>
      <c r="AE68" s="22"/>
      <c r="AF68" s="22"/>
      <c r="AG68" s="22"/>
      <c r="AH68" s="22"/>
    </row>
    <row r="69" spans="22:34" x14ac:dyDescent="0.2">
      <c r="V69" s="22"/>
      <c r="W69" s="22"/>
      <c r="X69" s="22"/>
      <c r="Y69" s="22"/>
      <c r="Z69" s="22"/>
      <c r="AA69" s="22"/>
      <c r="AB69" s="22"/>
    </row>
    <row r="70" spans="22:34" x14ac:dyDescent="0.2">
      <c r="V70" s="22"/>
      <c r="W70" s="22"/>
      <c r="X70" s="22"/>
      <c r="Y70" s="22"/>
      <c r="Z70" s="22"/>
      <c r="AA70" s="22"/>
      <c r="AB70" s="22"/>
    </row>
    <row r="71" spans="22:34" x14ac:dyDescent="0.2">
      <c r="V71" s="22"/>
      <c r="W71" s="22"/>
      <c r="X71" s="22"/>
      <c r="Y71" s="22"/>
      <c r="Z71" s="22"/>
      <c r="AA71" s="22"/>
      <c r="AB71" s="22"/>
    </row>
    <row r="72" spans="22:34" x14ac:dyDescent="0.2">
      <c r="V72" s="22"/>
      <c r="W72" s="22"/>
      <c r="X72" s="22"/>
      <c r="Y72" s="22"/>
      <c r="Z72" s="22"/>
      <c r="AA72" s="22"/>
      <c r="AB72" s="22"/>
    </row>
    <row r="73" spans="22:34" x14ac:dyDescent="0.2">
      <c r="V73" s="22"/>
      <c r="W73" s="22"/>
      <c r="X73" s="22"/>
      <c r="Y73" s="22"/>
      <c r="Z73" s="22"/>
      <c r="AA73" s="22"/>
      <c r="AB73" s="22"/>
    </row>
    <row r="74" spans="22:34" x14ac:dyDescent="0.2">
      <c r="V74" s="22"/>
      <c r="W74" s="22"/>
      <c r="X74" s="22"/>
      <c r="Y74" s="22"/>
      <c r="Z74" s="22"/>
      <c r="AA74" s="22"/>
      <c r="AB74" s="22"/>
    </row>
    <row r="75" spans="22:34" x14ac:dyDescent="0.2">
      <c r="V75" s="22"/>
      <c r="W75" s="22"/>
      <c r="X75" s="22"/>
      <c r="Y75" s="22"/>
      <c r="Z75" s="22"/>
      <c r="AA75" s="22"/>
      <c r="AB75" s="22"/>
    </row>
    <row r="76" spans="22:34" x14ac:dyDescent="0.2">
      <c r="V76" s="22"/>
      <c r="W76" s="22"/>
      <c r="X76" s="22"/>
      <c r="Y76" s="22"/>
      <c r="Z76" s="22"/>
      <c r="AA76" s="22"/>
      <c r="AB76" s="22"/>
    </row>
    <row r="77" spans="22:34" x14ac:dyDescent="0.2">
      <c r="V77" s="22"/>
      <c r="W77" s="22"/>
      <c r="X77" s="22"/>
      <c r="Y77" s="22"/>
      <c r="Z77" s="22"/>
      <c r="AA77" s="22"/>
      <c r="AB77" s="22"/>
    </row>
    <row r="78" spans="22:34" x14ac:dyDescent="0.2">
      <c r="V78" s="22"/>
      <c r="W78" s="22"/>
      <c r="X78" s="22"/>
      <c r="Y78" s="22"/>
      <c r="Z78" s="22"/>
      <c r="AA78" s="22"/>
      <c r="AB78" s="22"/>
    </row>
    <row r="79" spans="22:34" x14ac:dyDescent="0.2">
      <c r="V79" s="22"/>
      <c r="W79" s="22"/>
      <c r="X79" s="22"/>
      <c r="Y79" s="22"/>
      <c r="Z79" s="22"/>
      <c r="AA79" s="22"/>
      <c r="AB79" s="22"/>
    </row>
    <row r="80" spans="22:34" x14ac:dyDescent="0.2">
      <c r="V80" s="22"/>
      <c r="W80" s="22"/>
      <c r="X80" s="22"/>
      <c r="Y80" s="22"/>
      <c r="Z80" s="22"/>
      <c r="AA80" s="22"/>
      <c r="AB80" s="22"/>
    </row>
  </sheetData>
  <mergeCells count="2">
    <mergeCell ref="C6:T9"/>
    <mergeCell ref="C42:T42"/>
  </mergeCells>
  <phoneticPr fontId="82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2:JUA2002"/>
  <sheetViews>
    <sheetView tabSelected="1" zoomScale="70" zoomScaleNormal="70" workbookViewId="0"/>
  </sheetViews>
  <sheetFormatPr baseColWidth="10" defaultColWidth="11.42578125" defaultRowHeight="12.75" x14ac:dyDescent="0.2"/>
  <cols>
    <col min="1" max="1" width="5.7109375" style="13" customWidth="1"/>
    <col min="2" max="2" width="2.140625" style="13" customWidth="1"/>
    <col min="3" max="3" width="1.85546875" style="13" customWidth="1"/>
    <col min="4" max="4" width="11.42578125" style="13" hidden="1" customWidth="1"/>
    <col min="5" max="18" width="11.42578125" style="13" customWidth="1"/>
    <col min="19" max="19" width="9.7109375" style="13" customWidth="1"/>
    <col min="20" max="20" width="11.42578125" style="13" hidden="1" customWidth="1"/>
    <col min="21" max="21" width="2.140625" style="13" customWidth="1"/>
    <col min="22" max="16384" width="11.42578125" style="13"/>
  </cols>
  <sheetData>
    <row r="2" spans="2:21" ht="11.2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2.7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2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2.75" customHeight="1" x14ac:dyDescent="0.2">
      <c r="B6" s="161"/>
      <c r="C6" s="31"/>
      <c r="D6" s="31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1"/>
      <c r="T6" s="31"/>
      <c r="U6" s="161"/>
    </row>
    <row r="7" spans="2:21" ht="12.75" customHeight="1" x14ac:dyDescent="0.2">
      <c r="B7" s="161"/>
      <c r="C7" s="31"/>
      <c r="D7" s="31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1"/>
      <c r="T7" s="31"/>
      <c r="U7" s="161"/>
    </row>
    <row r="8" spans="2:21" ht="12.75" customHeight="1" x14ac:dyDescent="0.2">
      <c r="B8" s="161"/>
      <c r="C8" s="31"/>
      <c r="D8" s="31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1"/>
      <c r="T8" s="31"/>
      <c r="U8" s="161"/>
    </row>
    <row r="9" spans="2:21" ht="12.75" customHeight="1" x14ac:dyDescent="0.2">
      <c r="B9" s="161"/>
      <c r="C9" s="31"/>
      <c r="D9" s="31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1"/>
      <c r="T9" s="31"/>
      <c r="U9" s="161"/>
    </row>
    <row r="10" spans="2:21" ht="12.7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2.7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2.7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2.75" customHeight="1" x14ac:dyDescent="0.2">
      <c r="B21" s="161"/>
      <c r="C21" s="497" t="s">
        <v>101</v>
      </c>
      <c r="D21" s="497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161"/>
    </row>
    <row r="22" spans="2:21" ht="12.75" customHeight="1" x14ac:dyDescent="0.2">
      <c r="B22" s="161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161"/>
    </row>
    <row r="23" spans="2:21" ht="12.75" customHeight="1" x14ac:dyDescent="0.2">
      <c r="B23" s="161"/>
      <c r="C23" s="497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161"/>
    </row>
    <row r="24" spans="2:21" ht="12.75" customHeight="1" x14ac:dyDescent="0.2">
      <c r="B24" s="161"/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161"/>
    </row>
    <row r="25" spans="2:21" ht="12.75" customHeight="1" x14ac:dyDescent="0.2">
      <c r="B25" s="161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  <c r="T25" s="497"/>
      <c r="U25" s="161"/>
    </row>
    <row r="26" spans="2:21" ht="12.75" customHeight="1" x14ac:dyDescent="0.2">
      <c r="B26" s="161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161"/>
    </row>
    <row r="27" spans="2:21" ht="12.75" customHeight="1" x14ac:dyDescent="0.2">
      <c r="B27" s="161"/>
      <c r="C27" s="497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161"/>
    </row>
    <row r="28" spans="2:21" ht="12.75" customHeight="1" x14ac:dyDescent="0.2">
      <c r="B28" s="161"/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161"/>
    </row>
    <row r="29" spans="2:21" ht="12.75" customHeight="1" x14ac:dyDescent="0.2">
      <c r="B29" s="161"/>
      <c r="C29" s="497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161"/>
    </row>
    <row r="30" spans="2:21" ht="12.75" customHeight="1" x14ac:dyDescent="0.2">
      <c r="B30" s="161"/>
      <c r="C30" s="497"/>
      <c r="D30" s="497"/>
      <c r="E30" s="497"/>
      <c r="F30" s="497"/>
      <c r="G30" s="497"/>
      <c r="H30" s="497"/>
      <c r="I30" s="497"/>
      <c r="J30" s="497"/>
      <c r="K30" s="497"/>
      <c r="L30" s="497"/>
      <c r="M30" s="497"/>
      <c r="N30" s="497"/>
      <c r="O30" s="497"/>
      <c r="P30" s="497"/>
      <c r="Q30" s="497"/>
      <c r="R30" s="497"/>
      <c r="S30" s="497"/>
      <c r="T30" s="497"/>
      <c r="U30" s="161"/>
    </row>
    <row r="31" spans="2:21" ht="12.75" customHeight="1" x14ac:dyDescent="0.2">
      <c r="B31" s="161"/>
      <c r="C31" s="497"/>
      <c r="D31" s="497"/>
      <c r="E31" s="497"/>
      <c r="F31" s="497"/>
      <c r="G31" s="497"/>
      <c r="H31" s="497"/>
      <c r="I31" s="497"/>
      <c r="J31" s="497"/>
      <c r="K31" s="497"/>
      <c r="L31" s="497"/>
      <c r="M31" s="497"/>
      <c r="N31" s="497"/>
      <c r="O31" s="497"/>
      <c r="P31" s="497"/>
      <c r="Q31" s="497"/>
      <c r="R31" s="497"/>
      <c r="S31" s="497"/>
      <c r="T31" s="497"/>
      <c r="U31" s="161"/>
    </row>
    <row r="32" spans="2:21" ht="12.75" customHeight="1" x14ac:dyDescent="0.2">
      <c r="B32" s="161"/>
      <c r="C32" s="497"/>
      <c r="D32" s="497"/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497"/>
      <c r="P32" s="497"/>
      <c r="Q32" s="497"/>
      <c r="R32" s="497"/>
      <c r="S32" s="497"/>
      <c r="T32" s="497"/>
      <c r="U32" s="161"/>
    </row>
    <row r="33" spans="2:2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</row>
    <row r="41" spans="2:2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</row>
    <row r="42" spans="2:21" x14ac:dyDescent="0.2">
      <c r="B42" s="16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61"/>
    </row>
    <row r="43" spans="2:21" ht="12.75" customHeight="1" x14ac:dyDescent="0.2">
      <c r="B43" s="161"/>
      <c r="C43" s="31"/>
      <c r="D43" s="31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1"/>
      <c r="T43" s="31"/>
      <c r="U43" s="161"/>
    </row>
    <row r="44" spans="2:21" ht="12.7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2.75" customHeight="1" x14ac:dyDescent="0.2">
      <c r="B45" s="161"/>
      <c r="C45" s="31"/>
      <c r="D45" s="31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1"/>
      <c r="T45" s="31"/>
      <c r="U45" s="161"/>
    </row>
    <row r="46" spans="2:21" ht="12.75" customHeight="1" x14ac:dyDescent="0.2">
      <c r="B46" s="161"/>
      <c r="C46" s="31"/>
      <c r="D46" s="31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1"/>
      <c r="T46" s="31"/>
      <c r="U46" s="161"/>
    </row>
    <row r="47" spans="2:21" ht="12.75" customHeight="1" x14ac:dyDescent="0.2">
      <c r="B47" s="161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161"/>
    </row>
    <row r="48" spans="2:21" ht="12.75" customHeight="1" x14ac:dyDescent="0.2">
      <c r="B48" s="161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161"/>
    </row>
    <row r="49" spans="2:21" ht="12.75" customHeight="1" x14ac:dyDescent="0.2">
      <c r="B49" s="161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161"/>
    </row>
    <row r="50" spans="2:21" ht="11.25" customHeight="1" x14ac:dyDescent="0.2">
      <c r="B50" s="161"/>
      <c r="C50" s="161"/>
      <c r="D50" s="161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1"/>
      <c r="S50" s="161"/>
      <c r="T50" s="146"/>
      <c r="U50" s="161"/>
    </row>
    <row r="52" spans="2:21" x14ac:dyDescent="0.2">
      <c r="C52" s="23"/>
    </row>
    <row r="53" spans="2:21" x14ac:dyDescent="0.2">
      <c r="I53" s="33"/>
    </row>
    <row r="2002" spans="7307:7307" x14ac:dyDescent="0.2">
      <c r="JUA2002" s="22" t="s">
        <v>102</v>
      </c>
    </row>
  </sheetData>
  <mergeCells count="2">
    <mergeCell ref="C21:T32"/>
    <mergeCell ref="C47:T49"/>
  </mergeCells>
  <pageMargins left="0.7" right="0.7" top="0.75" bottom="0.75" header="0.3" footer="0.3"/>
  <pageSetup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U53"/>
  <sheetViews>
    <sheetView zoomScale="70" zoomScaleNormal="70" workbookViewId="0"/>
  </sheetViews>
  <sheetFormatPr baseColWidth="10" defaultColWidth="11.42578125" defaultRowHeight="12.75" x14ac:dyDescent="0.2"/>
  <cols>
    <col min="1" max="1" width="5.85546875" style="13" customWidth="1"/>
    <col min="2" max="2" width="2.42578125" style="13" customWidth="1"/>
    <col min="3" max="7" width="11.42578125" style="13"/>
    <col min="8" max="8" width="23.42578125" style="13" bestFit="1" customWidth="1"/>
    <col min="9" max="9" width="18.140625" style="13" bestFit="1" customWidth="1"/>
    <col min="10" max="19" width="9.140625" style="13" customWidth="1"/>
    <col min="20" max="20" width="7" style="13" customWidth="1"/>
    <col min="21" max="27" width="2.85546875" style="13" bestFit="1" customWidth="1"/>
    <col min="28" max="28" width="12.5703125" style="13" bestFit="1" customWidth="1"/>
    <col min="29" max="16384" width="11.42578125" style="13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5" t="str">
        <f>+"Admitidos por Género
"&amp;TD!D1&amp; " Semestre de " &amp;TD!C1</f>
        <v>Admitidos por Género
I Semestre de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21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21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21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21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/>
      <c r="I19"/>
      <c r="J19"/>
      <c r="K19"/>
      <c r="L19"/>
      <c r="M19"/>
      <c r="N19"/>
      <c r="O19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/>
      <c r="I20"/>
      <c r="J20"/>
      <c r="K20"/>
      <c r="L20"/>
      <c r="M20"/>
      <c r="N20"/>
      <c r="O20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60"/>
      <c r="D21" s="61"/>
      <c r="E21" s="61"/>
      <c r="F21" s="61"/>
      <c r="G21" s="61"/>
      <c r="H21"/>
      <c r="I21"/>
      <c r="J21"/>
      <c r="K21"/>
      <c r="L21"/>
      <c r="M21"/>
      <c r="N21"/>
      <c r="O21"/>
      <c r="P21" s="61"/>
      <c r="Q21" s="61"/>
      <c r="R21" s="61"/>
      <c r="S21" s="61"/>
      <c r="T21" s="61"/>
      <c r="U21" s="161"/>
    </row>
    <row r="22" spans="2:21" ht="13.5" customHeight="1" x14ac:dyDescent="0.2">
      <c r="B22" s="161"/>
      <c r="C22" s="61"/>
      <c r="D22" s="61"/>
      <c r="E22" s="61"/>
      <c r="F22" s="61"/>
      <c r="G22" s="61"/>
      <c r="H22"/>
      <c r="I22"/>
      <c r="J22"/>
      <c r="K22"/>
      <c r="L22"/>
      <c r="M22"/>
      <c r="N22"/>
      <c r="O22"/>
      <c r="P22" s="61"/>
      <c r="Q22" s="61"/>
      <c r="R22" s="61"/>
      <c r="S22" s="61"/>
      <c r="T22" s="61"/>
      <c r="U22" s="161"/>
    </row>
    <row r="23" spans="2:21" ht="13.5" customHeight="1" x14ac:dyDescent="0.2">
      <c r="B23" s="161"/>
      <c r="C23" s="61"/>
      <c r="D23" s="61"/>
      <c r="E23" s="61"/>
      <c r="F23" s="61"/>
      <c r="G23" s="61"/>
      <c r="H23"/>
      <c r="I23"/>
      <c r="J23"/>
      <c r="K23"/>
      <c r="L23"/>
      <c r="M23"/>
      <c r="N23"/>
      <c r="O23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/>
      <c r="I24"/>
      <c r="J24"/>
      <c r="K24"/>
      <c r="L24"/>
      <c r="M24"/>
      <c r="N24"/>
      <c r="O24"/>
      <c r="P24" s="61"/>
      <c r="Q24" s="61"/>
      <c r="R24" s="61"/>
      <c r="S24" s="61"/>
      <c r="T24" s="61"/>
      <c r="U24" s="161"/>
    </row>
    <row r="25" spans="2:21" ht="16.899999999999999" customHeight="1" x14ac:dyDescent="0.2">
      <c r="B25" s="161"/>
      <c r="C25" s="61"/>
      <c r="D25" s="61"/>
      <c r="E25" s="22"/>
      <c r="H25"/>
      <c r="I25"/>
      <c r="J25"/>
      <c r="K25"/>
      <c r="L25"/>
      <c r="M25"/>
      <c r="N25"/>
      <c r="O25"/>
      <c r="P25" s="61"/>
      <c r="Q25" s="61"/>
      <c r="R25" s="61"/>
      <c r="S25" s="61"/>
      <c r="T25" s="61"/>
      <c r="U25" s="161"/>
    </row>
    <row r="26" spans="2:21" ht="16.899999999999999" customHeight="1" x14ac:dyDescent="0.2">
      <c r="B26" s="161"/>
      <c r="C26" s="61"/>
      <c r="D26" s="61"/>
      <c r="E26" s="22"/>
      <c r="H26"/>
      <c r="I26"/>
      <c r="J26"/>
      <c r="K26"/>
      <c r="L26"/>
      <c r="M26"/>
      <c r="N26"/>
      <c r="O26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31"/>
      <c r="D27" s="31"/>
      <c r="E27" s="31"/>
      <c r="F27" s="31"/>
      <c r="G27" s="31"/>
      <c r="H27"/>
      <c r="I27"/>
      <c r="J27"/>
      <c r="K27"/>
      <c r="L27"/>
      <c r="M27"/>
      <c r="N27"/>
      <c r="O27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61"/>
      <c r="Q29" s="61"/>
      <c r="R29" s="61"/>
      <c r="S29" s="61"/>
      <c r="T29" s="6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</row>
    <row r="38" spans="2:21" ht="13.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</row>
    <row r="42" spans="2:21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</row>
    <row r="44" spans="2:21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  <row r="47" spans="2:21" x14ac:dyDescent="0.2">
      <c r="I47" s="18"/>
      <c r="J47" s="18"/>
      <c r="K47" s="18"/>
      <c r="L47" s="18"/>
    </row>
    <row r="48" spans="2:21" x14ac:dyDescent="0.2">
      <c r="I48" s="22"/>
      <c r="J48" s="22"/>
      <c r="K48" s="22"/>
      <c r="L48" s="22"/>
    </row>
    <row r="49" spans="9:12" x14ac:dyDescent="0.2">
      <c r="I49" s="22"/>
      <c r="J49" s="22"/>
      <c r="K49" s="27"/>
      <c r="L49" s="22"/>
    </row>
    <row r="50" spans="9:12" x14ac:dyDescent="0.2">
      <c r="I50" s="22"/>
      <c r="J50" s="22"/>
      <c r="K50" s="27"/>
      <c r="L50" s="22"/>
    </row>
    <row r="51" spans="9:12" x14ac:dyDescent="0.2">
      <c r="I51" s="22"/>
      <c r="J51" s="22"/>
      <c r="K51" s="22"/>
      <c r="L51" s="22"/>
    </row>
    <row r="52" spans="9:12" x14ac:dyDescent="0.2">
      <c r="I52" s="22"/>
      <c r="J52" s="22"/>
      <c r="K52" s="22"/>
      <c r="L52" s="22"/>
    </row>
    <row r="53" spans="9:12" x14ac:dyDescent="0.2">
      <c r="I53" s="15"/>
      <c r="J53" s="15"/>
      <c r="K53" s="15"/>
      <c r="L53" s="15"/>
    </row>
  </sheetData>
  <mergeCells count="3">
    <mergeCell ref="C6:T9"/>
    <mergeCell ref="C43:T43"/>
    <mergeCell ref="C42:T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8"/>
  <dimension ref="B2:Z85"/>
  <sheetViews>
    <sheetView showGridLines="0" zoomScale="60" zoomScaleNormal="60" workbookViewId="0">
      <selection activeCell="A2" sqref="A2"/>
    </sheetView>
  </sheetViews>
  <sheetFormatPr baseColWidth="10" defaultColWidth="11.42578125" defaultRowHeight="12.75" x14ac:dyDescent="0.2"/>
  <cols>
    <col min="1" max="1" width="4.5703125" style="13" customWidth="1"/>
    <col min="2" max="2" width="2.42578125" style="13" customWidth="1"/>
    <col min="3" max="12" width="11.5703125" style="13" customWidth="1"/>
    <col min="13" max="13" width="53.42578125" style="13" bestFit="1" customWidth="1"/>
    <col min="14" max="14" width="29" style="13" bestFit="1" customWidth="1"/>
    <col min="15" max="15" width="13" style="13" bestFit="1" customWidth="1"/>
    <col min="16" max="16" width="16.28515625" style="13" bestFit="1" customWidth="1"/>
    <col min="17" max="17" width="11.5703125" style="13" customWidth="1"/>
    <col min="18" max="20" width="11.5703125" style="18" customWidth="1"/>
    <col min="21" max="21" width="2.42578125" style="18" customWidth="1"/>
    <col min="22" max="22" width="11.42578125" style="18"/>
    <col min="23" max="23" width="48.28515625" style="18" bestFit="1" customWidth="1"/>
    <col min="24" max="24" width="25.28515625" style="18" bestFit="1" customWidth="1"/>
    <col min="25" max="25" width="11.28515625" style="13" bestFit="1" customWidth="1"/>
    <col min="26" max="26" width="14.140625" style="13" bestFit="1" customWidth="1"/>
    <col min="27" max="27" width="22.7109375" style="13" bestFit="1" customWidth="1"/>
    <col min="28" max="28" width="3.85546875" style="13" bestFit="1" customWidth="1"/>
    <col min="29" max="29" width="12.28515625" style="13" bestFit="1" customWidth="1"/>
    <col min="30" max="16384" width="11.42578125" style="13"/>
  </cols>
  <sheetData>
    <row r="2" spans="2:21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5" t="str">
        <f>+"Admitidos por género y división
"&amp;TD!D1&amp; " Semestre de " &amp;TD!C1</f>
        <v>Admitidos por género y división
I Semestre de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21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21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21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21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445"/>
      <c r="N14" s="445"/>
      <c r="O14"/>
      <c r="P14"/>
      <c r="Q14" s="31"/>
      <c r="R14" s="31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445"/>
      <c r="N15" s="445"/>
      <c r="O15"/>
      <c r="P15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445"/>
      <c r="N16" s="445"/>
      <c r="O16"/>
      <c r="P16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/>
      <c r="N17"/>
      <c r="O17"/>
      <c r="P17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/>
      <c r="N18"/>
      <c r="O18"/>
      <c r="P18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/>
      <c r="N19"/>
      <c r="O19"/>
      <c r="P19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/>
      <c r="N20"/>
      <c r="O20"/>
      <c r="P20"/>
      <c r="Q20" s="31"/>
      <c r="R20" s="31"/>
      <c r="S20" s="31"/>
      <c r="T20" s="31"/>
      <c r="U20" s="161"/>
    </row>
    <row r="21" spans="2:21" ht="13.5" customHeight="1" x14ac:dyDescent="0.2">
      <c r="B21" s="161"/>
      <c r="C21" s="60"/>
      <c r="D21" s="61"/>
      <c r="E21" s="61"/>
      <c r="F21" s="61"/>
      <c r="G21" s="61"/>
      <c r="H21" s="61"/>
      <c r="I21" s="61"/>
      <c r="J21" s="61"/>
      <c r="K21" s="61"/>
      <c r="L21" s="61"/>
      <c r="M21"/>
      <c r="N21"/>
      <c r="O21"/>
      <c r="P21"/>
      <c r="Q21" s="61"/>
      <c r="R21" s="61"/>
      <c r="S21" s="61"/>
      <c r="T21" s="61"/>
      <c r="U21" s="161"/>
    </row>
    <row r="22" spans="2:21" ht="13.5" customHeight="1" x14ac:dyDescent="0.2">
      <c r="B22" s="1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/>
      <c r="N22"/>
      <c r="O22"/>
      <c r="P22"/>
      <c r="Q22" s="61"/>
      <c r="R22" s="61"/>
      <c r="S22" s="61"/>
      <c r="T22" s="61"/>
      <c r="U22" s="161"/>
    </row>
    <row r="23" spans="2:21" ht="13.5" customHeight="1" x14ac:dyDescent="0.2">
      <c r="B23" s="1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/>
      <c r="N23"/>
      <c r="O23"/>
      <c r="P23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/>
      <c r="N24"/>
      <c r="O24"/>
      <c r="P24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/>
      <c r="N25"/>
      <c r="O25"/>
      <c r="P25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/>
      <c r="N26"/>
      <c r="O26"/>
      <c r="P26"/>
      <c r="Q26" s="61"/>
      <c r="R26" s="61"/>
      <c r="S26" s="61"/>
      <c r="T26" s="61"/>
      <c r="U26" s="161"/>
    </row>
    <row r="27" spans="2:21" ht="13.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/>
      <c r="N27"/>
      <c r="O27"/>
      <c r="P27"/>
      <c r="Q27" s="31"/>
      <c r="R27" s="31"/>
      <c r="S27" s="31"/>
      <c r="T27" s="31"/>
      <c r="U27" s="161"/>
    </row>
    <row r="28" spans="2:21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/>
      <c r="N28"/>
      <c r="O28"/>
      <c r="P28"/>
      <c r="Q28" s="31"/>
      <c r="R28" s="31"/>
      <c r="S28" s="31"/>
      <c r="T28" s="3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/>
      <c r="N29"/>
      <c r="O29"/>
      <c r="P29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/>
      <c r="N30"/>
      <c r="O30"/>
      <c r="P30"/>
      <c r="Q30" s="31"/>
      <c r="R30" s="31"/>
      <c r="S30" s="31"/>
      <c r="T30" s="31"/>
      <c r="U30" s="161"/>
    </row>
    <row r="31" spans="2:21" ht="7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/>
      <c r="N31"/>
      <c r="O31"/>
      <c r="P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/>
      <c r="N32"/>
      <c r="O32"/>
      <c r="P32"/>
      <c r="Q32" s="31"/>
      <c r="R32" s="31"/>
      <c r="S32" s="31"/>
      <c r="T32" s="31"/>
      <c r="U32" s="161"/>
    </row>
    <row r="33" spans="2:26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/>
      <c r="N33"/>
      <c r="O33"/>
      <c r="P33"/>
      <c r="Q33" s="31"/>
      <c r="R33" s="31"/>
      <c r="S33" s="31"/>
      <c r="T33" s="31"/>
      <c r="U33" s="161"/>
    </row>
    <row r="34" spans="2:26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/>
      <c r="N34"/>
      <c r="O34"/>
      <c r="P34"/>
      <c r="Q34" s="31"/>
      <c r="R34" s="31"/>
      <c r="S34" s="31"/>
      <c r="T34" s="31"/>
      <c r="U34" s="161"/>
    </row>
    <row r="35" spans="2:26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/>
      <c r="N35"/>
      <c r="O35"/>
      <c r="P35"/>
      <c r="Q35" s="31"/>
      <c r="R35" s="31"/>
      <c r="S35" s="31"/>
      <c r="T35" s="31"/>
      <c r="U35" s="161"/>
    </row>
    <row r="36" spans="2:26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/>
      <c r="N36"/>
      <c r="O36"/>
      <c r="P36"/>
      <c r="Q36" s="31"/>
      <c r="R36" s="31"/>
      <c r="S36" s="31"/>
      <c r="T36" s="31"/>
      <c r="U36" s="161"/>
    </row>
    <row r="37" spans="2:26" ht="18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/>
      <c r="N37"/>
      <c r="O37"/>
      <c r="P37"/>
      <c r="Q37" s="32"/>
      <c r="R37" s="32"/>
      <c r="S37" s="31"/>
      <c r="T37" s="31"/>
      <c r="U37" s="161"/>
    </row>
    <row r="38" spans="2:26" ht="18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Q38" s="32"/>
      <c r="R38" s="31"/>
      <c r="S38" s="31"/>
      <c r="T38" s="31"/>
      <c r="U38" s="161"/>
    </row>
    <row r="39" spans="2:26" ht="18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Q39" s="32"/>
      <c r="R39" s="32"/>
      <c r="S39" s="31"/>
      <c r="T39" s="31"/>
      <c r="U39" s="161"/>
      <c r="W39"/>
      <c r="X39"/>
      <c r="Y39"/>
      <c r="Z39"/>
    </row>
    <row r="40" spans="2:26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W40"/>
      <c r="X40"/>
      <c r="Y40"/>
      <c r="Z40"/>
    </row>
    <row r="41" spans="2:26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  <c r="W41"/>
      <c r="X41"/>
      <c r="Y41"/>
      <c r="Z41"/>
    </row>
    <row r="42" spans="2:26" ht="13.5" customHeight="1" x14ac:dyDescent="0.2">
      <c r="B42" s="16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161"/>
      <c r="W42"/>
      <c r="X42"/>
      <c r="Y42"/>
      <c r="Z42"/>
    </row>
    <row r="43" spans="2:26" ht="13.5" customHeight="1" x14ac:dyDescent="0.2">
      <c r="B43" s="161"/>
      <c r="C43" s="498" t="s">
        <v>138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  <c r="W43"/>
      <c r="X43"/>
      <c r="Y43"/>
      <c r="Z43"/>
    </row>
    <row r="44" spans="2:26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  <c r="W44"/>
      <c r="X44"/>
      <c r="Y44"/>
      <c r="Z44"/>
    </row>
    <row r="45" spans="2:26" ht="13.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W45"/>
      <c r="X45"/>
      <c r="Y45"/>
      <c r="Z45"/>
    </row>
    <row r="46" spans="2:26" ht="13.5" customHeight="1" x14ac:dyDescent="0.2">
      <c r="R46" s="13"/>
      <c r="S46" s="13"/>
      <c r="T46" s="13"/>
      <c r="U46" s="13"/>
      <c r="W46"/>
      <c r="X46"/>
      <c r="Y46"/>
      <c r="Z46"/>
    </row>
    <row r="47" spans="2:26" ht="13.5" customHeight="1" x14ac:dyDescent="0.2">
      <c r="W47"/>
      <c r="X47"/>
      <c r="Y47"/>
      <c r="Z47"/>
    </row>
    <row r="48" spans="2:26" ht="13.5" customHeight="1" x14ac:dyDescent="0.2">
      <c r="W48"/>
      <c r="X48"/>
      <c r="Y48"/>
      <c r="Z48"/>
    </row>
    <row r="49" spans="23:26" x14ac:dyDescent="0.2">
      <c r="W49"/>
      <c r="X49"/>
      <c r="Y49"/>
      <c r="Z49"/>
    </row>
    <row r="50" spans="23:26" x14ac:dyDescent="0.2">
      <c r="W50"/>
      <c r="X50"/>
      <c r="Y50"/>
      <c r="Z50"/>
    </row>
    <row r="51" spans="23:26" x14ac:dyDescent="0.2">
      <c r="W51"/>
      <c r="X51"/>
      <c r="Y51"/>
      <c r="Z51"/>
    </row>
    <row r="52" spans="23:26" x14ac:dyDescent="0.2">
      <c r="W52"/>
      <c r="X52"/>
      <c r="Y52"/>
      <c r="Z52"/>
    </row>
    <row r="53" spans="23:26" x14ac:dyDescent="0.2">
      <c r="W53"/>
      <c r="X53"/>
      <c r="Y53"/>
      <c r="Z53"/>
    </row>
    <row r="54" spans="23:26" x14ac:dyDescent="0.2">
      <c r="W54"/>
      <c r="X54"/>
      <c r="Y54"/>
      <c r="Z54"/>
    </row>
    <row r="55" spans="23:26" x14ac:dyDescent="0.2">
      <c r="W55"/>
      <c r="X55"/>
      <c r="Y55"/>
      <c r="Z55"/>
    </row>
    <row r="56" spans="23:26" x14ac:dyDescent="0.2">
      <c r="W56"/>
      <c r="X56"/>
      <c r="Y56"/>
      <c r="Z56"/>
    </row>
    <row r="57" spans="23:26" x14ac:dyDescent="0.2">
      <c r="W57"/>
      <c r="X57"/>
      <c r="Y57"/>
      <c r="Z57"/>
    </row>
    <row r="58" spans="23:26" x14ac:dyDescent="0.2">
      <c r="W58"/>
      <c r="X58"/>
      <c r="Y58"/>
      <c r="Z58"/>
    </row>
    <row r="59" spans="23:26" x14ac:dyDescent="0.2">
      <c r="W59"/>
      <c r="X59"/>
      <c r="Y59"/>
      <c r="Z59"/>
    </row>
    <row r="60" spans="23:26" x14ac:dyDescent="0.2">
      <c r="W60"/>
      <c r="X60"/>
      <c r="Y60"/>
      <c r="Z60"/>
    </row>
    <row r="61" spans="23:26" x14ac:dyDescent="0.2">
      <c r="W61"/>
      <c r="X61"/>
      <c r="Y61"/>
      <c r="Z61"/>
    </row>
    <row r="62" spans="23:26" x14ac:dyDescent="0.2">
      <c r="W62"/>
      <c r="X62"/>
      <c r="Y62"/>
      <c r="Z62"/>
    </row>
    <row r="63" spans="23:26" x14ac:dyDescent="0.2">
      <c r="W63"/>
      <c r="X63"/>
      <c r="Y63"/>
      <c r="Z63"/>
    </row>
    <row r="64" spans="23:26" x14ac:dyDescent="0.2">
      <c r="W64"/>
      <c r="X64"/>
      <c r="Y64"/>
      <c r="Z64"/>
    </row>
    <row r="65" spans="23:26" x14ac:dyDescent="0.2">
      <c r="W65"/>
      <c r="X65"/>
      <c r="Y65"/>
      <c r="Z65"/>
    </row>
    <row r="66" spans="23:26" x14ac:dyDescent="0.2">
      <c r="W66"/>
      <c r="X66"/>
      <c r="Y66"/>
      <c r="Z66"/>
    </row>
    <row r="67" spans="23:26" x14ac:dyDescent="0.2">
      <c r="W67"/>
      <c r="X67"/>
      <c r="Y67"/>
      <c r="Z67"/>
    </row>
    <row r="68" spans="23:26" x14ac:dyDescent="0.2">
      <c r="W68"/>
      <c r="X68"/>
      <c r="Y68"/>
      <c r="Z68"/>
    </row>
    <row r="69" spans="23:26" x14ac:dyDescent="0.2">
      <c r="W69"/>
      <c r="X69"/>
      <c r="Y69"/>
      <c r="Z69"/>
    </row>
    <row r="70" spans="23:26" x14ac:dyDescent="0.2">
      <c r="W70"/>
      <c r="X70"/>
      <c r="Y70"/>
      <c r="Z70"/>
    </row>
    <row r="71" spans="23:26" x14ac:dyDescent="0.2">
      <c r="W71"/>
      <c r="X71"/>
      <c r="Y71"/>
      <c r="Z71"/>
    </row>
    <row r="72" spans="23:26" x14ac:dyDescent="0.2">
      <c r="W72"/>
      <c r="X72"/>
      <c r="Y72"/>
      <c r="Z72"/>
    </row>
    <row r="73" spans="23:26" x14ac:dyDescent="0.2">
      <c r="W73"/>
      <c r="X73"/>
      <c r="Y73"/>
      <c r="Z73"/>
    </row>
    <row r="74" spans="23:26" x14ac:dyDescent="0.2">
      <c r="W74"/>
      <c r="X74"/>
      <c r="Y74"/>
      <c r="Z74"/>
    </row>
    <row r="75" spans="23:26" x14ac:dyDescent="0.2">
      <c r="W75"/>
      <c r="X75"/>
      <c r="Y75"/>
      <c r="Z75"/>
    </row>
    <row r="76" spans="23:26" x14ac:dyDescent="0.2">
      <c r="W76"/>
      <c r="X76"/>
      <c r="Y76"/>
      <c r="Z76"/>
    </row>
    <row r="77" spans="23:26" x14ac:dyDescent="0.2">
      <c r="W77"/>
      <c r="X77"/>
      <c r="Y77"/>
      <c r="Z77"/>
    </row>
    <row r="78" spans="23:26" x14ac:dyDescent="0.2">
      <c r="W78"/>
      <c r="X78"/>
      <c r="Y78"/>
      <c r="Z78"/>
    </row>
    <row r="79" spans="23:26" x14ac:dyDescent="0.2">
      <c r="W79"/>
      <c r="X79"/>
      <c r="Y79"/>
      <c r="Z79"/>
    </row>
    <row r="80" spans="23:26" x14ac:dyDescent="0.2">
      <c r="W80"/>
      <c r="X80"/>
      <c r="Y80"/>
      <c r="Z80"/>
    </row>
    <row r="81" spans="23:26" x14ac:dyDescent="0.2">
      <c r="W81"/>
      <c r="X81"/>
      <c r="Y81"/>
      <c r="Z81"/>
    </row>
    <row r="82" spans="23:26" x14ac:dyDescent="0.2">
      <c r="W82"/>
      <c r="X82"/>
      <c r="Y82"/>
      <c r="Z82"/>
    </row>
    <row r="83" spans="23:26" x14ac:dyDescent="0.2">
      <c r="W83"/>
      <c r="X83"/>
      <c r="Y83"/>
      <c r="Z83"/>
    </row>
    <row r="84" spans="23:26" x14ac:dyDescent="0.2">
      <c r="W84"/>
      <c r="X84"/>
      <c r="Y84"/>
      <c r="Z84"/>
    </row>
    <row r="85" spans="23:26" x14ac:dyDescent="0.2">
      <c r="W85"/>
      <c r="X85"/>
      <c r="Y85"/>
      <c r="Z85"/>
    </row>
  </sheetData>
  <mergeCells count="2">
    <mergeCell ref="C6:T9"/>
    <mergeCell ref="C43:T43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/>
  <dimension ref="B1:N79"/>
  <sheetViews>
    <sheetView zoomScale="90" zoomScaleNormal="90" workbookViewId="0"/>
  </sheetViews>
  <sheetFormatPr baseColWidth="10" defaultColWidth="11.42578125" defaultRowHeight="12.75" x14ac:dyDescent="0.2"/>
  <cols>
    <col min="1" max="1" width="19.85546875" customWidth="1"/>
    <col min="2" max="2" width="2.42578125" customWidth="1"/>
    <col min="5" max="5" width="41.85546875" bestFit="1" customWidth="1"/>
    <col min="6" max="9" width="12.7109375" customWidth="1"/>
    <col min="10" max="10" width="12.7109375" style="103" customWidth="1"/>
    <col min="11" max="12" width="11.85546875" style="15" bestFit="1" customWidth="1"/>
    <col min="13" max="13" width="2.42578125" style="15" customWidth="1"/>
  </cols>
  <sheetData>
    <row r="1" spans="2:13" ht="13.5" customHeight="1" x14ac:dyDescent="0.2">
      <c r="J1" s="2"/>
    </row>
    <row r="2" spans="2:13" ht="13.5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9"/>
      <c r="L2" s="149"/>
      <c r="M2" s="149"/>
    </row>
    <row r="3" spans="2:13" ht="13.5" customHeight="1" x14ac:dyDescent="0.25">
      <c r="B3" s="148"/>
      <c r="C3" s="43"/>
      <c r="D3" s="43"/>
      <c r="E3" s="53"/>
      <c r="F3" s="53"/>
      <c r="G3" s="53"/>
      <c r="H3" s="53"/>
      <c r="I3" s="53"/>
      <c r="J3" s="53"/>
      <c r="K3" s="44"/>
      <c r="L3" s="44"/>
      <c r="M3" s="149"/>
    </row>
    <row r="4" spans="2:13" ht="13.5" customHeight="1" x14ac:dyDescent="0.25">
      <c r="B4" s="148"/>
      <c r="C4" s="43"/>
      <c r="D4" s="43"/>
      <c r="E4" s="53"/>
      <c r="F4" s="53"/>
      <c r="G4" s="53"/>
      <c r="H4" s="53"/>
      <c r="I4" s="53"/>
      <c r="J4" s="53"/>
      <c r="K4" s="44"/>
      <c r="L4" s="44"/>
      <c r="M4" s="149"/>
    </row>
    <row r="5" spans="2:13" ht="13.5" customHeight="1" x14ac:dyDescent="0.25">
      <c r="B5" s="148"/>
      <c r="C5" s="43"/>
      <c r="D5" s="43"/>
      <c r="E5" s="53"/>
      <c r="F5" s="53"/>
      <c r="G5" s="53"/>
      <c r="H5" s="53"/>
      <c r="I5" s="53"/>
      <c r="J5" s="53"/>
      <c r="K5" s="44"/>
      <c r="L5" s="44"/>
      <c r="M5" s="149"/>
    </row>
    <row r="6" spans="2:13" ht="13.5" customHeight="1" x14ac:dyDescent="0.2">
      <c r="B6" s="148"/>
      <c r="C6" s="511" t="str">
        <f>+"Admitidos por género 
"&amp;TD!D1&amp; " Semestre de " &amp;TD!C1</f>
        <v>Admitidos por género 
I Semestre de 2026</v>
      </c>
      <c r="D6" s="511"/>
      <c r="E6" s="511"/>
      <c r="F6" s="511"/>
      <c r="G6" s="511"/>
      <c r="H6" s="511"/>
      <c r="I6" s="511"/>
      <c r="J6" s="511"/>
      <c r="K6" s="511"/>
      <c r="L6" s="511"/>
      <c r="M6" s="149"/>
    </row>
    <row r="7" spans="2:13" ht="13.5" customHeight="1" x14ac:dyDescent="0.2">
      <c r="B7" s="148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149"/>
    </row>
    <row r="8" spans="2:13" ht="13.5" customHeight="1" x14ac:dyDescent="0.2">
      <c r="B8" s="148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149"/>
    </row>
    <row r="9" spans="2:13" ht="13.5" customHeight="1" x14ac:dyDescent="0.2">
      <c r="B9" s="148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149"/>
    </row>
    <row r="10" spans="2:13" ht="13.5" customHeight="1" x14ac:dyDescent="0.25">
      <c r="B10" s="148"/>
      <c r="C10" s="43"/>
      <c r="D10" s="43"/>
      <c r="E10" s="46"/>
      <c r="F10" s="46"/>
      <c r="G10" s="46"/>
      <c r="H10" s="46"/>
      <c r="I10" s="46"/>
      <c r="J10" s="46"/>
      <c r="K10" s="44"/>
      <c r="L10" s="44"/>
      <c r="M10" s="149"/>
    </row>
    <row r="11" spans="2:13" ht="13.5" customHeight="1" x14ac:dyDescent="0.25">
      <c r="B11" s="148"/>
      <c r="C11" s="43"/>
      <c r="D11" s="43"/>
      <c r="E11" s="46"/>
      <c r="F11" s="46"/>
      <c r="G11" s="46"/>
      <c r="H11" s="46"/>
      <c r="I11" s="46"/>
      <c r="J11" s="46"/>
      <c r="K11" s="136"/>
      <c r="L11" s="136"/>
      <c r="M11" s="149"/>
    </row>
    <row r="12" spans="2:13" ht="13.5" customHeight="1" x14ac:dyDescent="0.2">
      <c r="B12" s="148"/>
      <c r="C12" s="43"/>
      <c r="D12" s="43"/>
      <c r="E12" s="509" t="s">
        <v>153</v>
      </c>
      <c r="F12" s="509" t="s">
        <v>154</v>
      </c>
      <c r="G12" s="509"/>
      <c r="H12" s="512" t="s">
        <v>155</v>
      </c>
      <c r="I12" s="513"/>
      <c r="J12" s="509" t="s">
        <v>135</v>
      </c>
      <c r="K12" s="136"/>
      <c r="L12" s="136"/>
      <c r="M12" s="149"/>
    </row>
    <row r="13" spans="2:13" ht="13.5" customHeight="1" x14ac:dyDescent="0.2">
      <c r="B13" s="148"/>
      <c r="C13" s="43"/>
      <c r="D13" s="43"/>
      <c r="E13" s="510"/>
      <c r="F13" s="147" t="s">
        <v>1</v>
      </c>
      <c r="G13" s="147" t="s">
        <v>5</v>
      </c>
      <c r="H13" s="147" t="s">
        <v>1</v>
      </c>
      <c r="I13" s="147" t="s">
        <v>5</v>
      </c>
      <c r="J13" s="510"/>
      <c r="K13" s="136"/>
      <c r="L13" s="136"/>
      <c r="M13" s="149"/>
    </row>
    <row r="14" spans="2:13" ht="13.5" customHeight="1" x14ac:dyDescent="0.2">
      <c r="B14" s="148"/>
      <c r="C14" s="43"/>
      <c r="D14" s="43"/>
      <c r="E14" s="183" t="s">
        <v>21</v>
      </c>
      <c r="F14" s="154">
        <v>181</v>
      </c>
      <c r="G14" s="154">
        <v>156</v>
      </c>
      <c r="H14" s="244">
        <v>0.5370919881305638</v>
      </c>
      <c r="I14" s="244">
        <v>0.4629080118694362</v>
      </c>
      <c r="J14" s="154">
        <v>337</v>
      </c>
      <c r="K14" s="54">
        <f>+F14/J14</f>
        <v>0.5370919881305638</v>
      </c>
      <c r="L14" s="54">
        <f>+G14/J14</f>
        <v>0.4629080118694362</v>
      </c>
      <c r="M14" s="149"/>
    </row>
    <row r="15" spans="2:13" ht="13.5" customHeight="1" x14ac:dyDescent="0.2">
      <c r="B15" s="148"/>
      <c r="C15" s="43"/>
      <c r="D15" s="43"/>
      <c r="E15" s="47" t="s">
        <v>20</v>
      </c>
      <c r="F15" s="252">
        <v>58</v>
      </c>
      <c r="G15" s="252">
        <v>54</v>
      </c>
      <c r="H15" s="233">
        <v>0.5178571428571429</v>
      </c>
      <c r="I15" s="233">
        <v>0.48214285714285715</v>
      </c>
      <c r="J15" s="49">
        <v>112</v>
      </c>
      <c r="K15" s="54"/>
      <c r="L15" s="54"/>
      <c r="M15" s="149"/>
    </row>
    <row r="16" spans="2:13" ht="13.5" customHeight="1" x14ac:dyDescent="0.2">
      <c r="B16" s="148"/>
      <c r="C16" s="43"/>
      <c r="D16" s="43"/>
      <c r="E16" s="50" t="s">
        <v>40</v>
      </c>
      <c r="F16" s="296">
        <v>20</v>
      </c>
      <c r="G16" s="296">
        <v>22</v>
      </c>
      <c r="H16" s="234">
        <v>0.47619047619047616</v>
      </c>
      <c r="I16" s="234">
        <v>0.52380952380952384</v>
      </c>
      <c r="J16" s="52">
        <v>42</v>
      </c>
      <c r="K16" s="54"/>
      <c r="L16" s="54"/>
      <c r="M16" s="149"/>
    </row>
    <row r="17" spans="2:13" ht="13.5" customHeight="1" x14ac:dyDescent="0.2">
      <c r="B17" s="148"/>
      <c r="C17" s="43"/>
      <c r="D17" s="43"/>
      <c r="E17" s="47" t="s">
        <v>24</v>
      </c>
      <c r="F17" s="252">
        <v>103</v>
      </c>
      <c r="G17" s="252">
        <v>80</v>
      </c>
      <c r="H17" s="233">
        <v>0.56284153005464477</v>
      </c>
      <c r="I17" s="233">
        <v>0.43715846994535518</v>
      </c>
      <c r="J17" s="49">
        <v>183</v>
      </c>
      <c r="K17" s="54"/>
      <c r="L17" s="54"/>
      <c r="M17" s="149"/>
    </row>
    <row r="18" spans="2:13" ht="13.5" customHeight="1" x14ac:dyDescent="0.2">
      <c r="B18" s="148"/>
      <c r="C18" s="43"/>
      <c r="D18" s="43"/>
      <c r="E18" s="186" t="s">
        <v>149</v>
      </c>
      <c r="F18" s="253">
        <v>195</v>
      </c>
      <c r="G18" s="253">
        <v>123</v>
      </c>
      <c r="H18" s="244">
        <v>0.6132075471698113</v>
      </c>
      <c r="I18" s="244">
        <v>0.3867924528301887</v>
      </c>
      <c r="J18" s="154">
        <v>318</v>
      </c>
      <c r="K18" s="54">
        <f>+F18/J18</f>
        <v>0.6132075471698113</v>
      </c>
      <c r="L18" s="54">
        <f>+G18/J18</f>
        <v>0.3867924528301887</v>
      </c>
      <c r="M18" s="149"/>
    </row>
    <row r="19" spans="2:13" ht="13.5" customHeight="1" x14ac:dyDescent="0.2">
      <c r="B19" s="148"/>
      <c r="C19" s="43"/>
      <c r="D19" s="43"/>
      <c r="E19" s="47" t="s">
        <v>50</v>
      </c>
      <c r="F19" s="252">
        <v>14</v>
      </c>
      <c r="G19" s="252">
        <v>9</v>
      </c>
      <c r="H19" s="233">
        <v>0.60869565217391308</v>
      </c>
      <c r="I19" s="233">
        <v>0.39130434782608697</v>
      </c>
      <c r="J19" s="49">
        <v>23</v>
      </c>
      <c r="K19" s="54"/>
      <c r="L19" s="54"/>
      <c r="M19" s="149"/>
    </row>
    <row r="20" spans="2:13" ht="13.5" customHeight="1" x14ac:dyDescent="0.2">
      <c r="B20" s="148"/>
      <c r="C20" s="43"/>
      <c r="D20" s="43"/>
      <c r="E20" s="50" t="s">
        <v>4</v>
      </c>
      <c r="F20" s="296">
        <v>135</v>
      </c>
      <c r="G20" s="296">
        <v>105</v>
      </c>
      <c r="H20" s="234">
        <v>0.5625</v>
      </c>
      <c r="I20" s="234">
        <v>0.4375</v>
      </c>
      <c r="J20" s="52">
        <v>240</v>
      </c>
      <c r="K20" s="54"/>
      <c r="L20" s="54"/>
      <c r="M20" s="149"/>
    </row>
    <row r="21" spans="2:13" ht="13.5" customHeight="1" x14ac:dyDescent="0.2">
      <c r="B21" s="148"/>
      <c r="C21" s="43"/>
      <c r="D21" s="43"/>
      <c r="E21" s="47" t="s">
        <v>30</v>
      </c>
      <c r="F21" s="252">
        <v>46</v>
      </c>
      <c r="G21" s="252">
        <v>9</v>
      </c>
      <c r="H21" s="233">
        <v>0.83636363636363631</v>
      </c>
      <c r="I21" s="233">
        <v>0.16363636363636364</v>
      </c>
      <c r="J21" s="49">
        <v>55</v>
      </c>
      <c r="K21" s="54"/>
      <c r="L21" s="54"/>
      <c r="M21" s="149"/>
    </row>
    <row r="22" spans="2:13" ht="13.5" customHeight="1" x14ac:dyDescent="0.2">
      <c r="B22" s="148"/>
      <c r="C22" s="43"/>
      <c r="D22" s="43"/>
      <c r="E22" s="186" t="s">
        <v>150</v>
      </c>
      <c r="F22" s="253">
        <v>394</v>
      </c>
      <c r="G22" s="253">
        <v>167</v>
      </c>
      <c r="H22" s="244">
        <v>0.70231729055258463</v>
      </c>
      <c r="I22" s="244">
        <v>0.29768270944741532</v>
      </c>
      <c r="J22" s="154">
        <v>561</v>
      </c>
      <c r="K22" s="54">
        <f>+F22/J22</f>
        <v>0.70231729055258463</v>
      </c>
      <c r="L22" s="54">
        <f>+G22/J22</f>
        <v>0.29768270944741532</v>
      </c>
      <c r="M22" s="149"/>
    </row>
    <row r="23" spans="2:13" ht="13.5" customHeight="1" x14ac:dyDescent="0.2">
      <c r="B23" s="148"/>
      <c r="C23" s="43"/>
      <c r="D23" s="43"/>
      <c r="E23" s="47" t="s">
        <v>29</v>
      </c>
      <c r="F23" s="252">
        <v>52</v>
      </c>
      <c r="G23" s="252">
        <v>3</v>
      </c>
      <c r="H23" s="233">
        <v>0.94545454545454544</v>
      </c>
      <c r="I23" s="233">
        <v>5.4545454545454543E-2</v>
      </c>
      <c r="J23" s="49">
        <v>55</v>
      </c>
      <c r="K23" s="54"/>
      <c r="L23" s="54"/>
      <c r="M23" s="149"/>
    </row>
    <row r="24" spans="2:13" ht="13.5" customHeight="1" x14ac:dyDescent="0.2">
      <c r="B24" s="148"/>
      <c r="C24" s="43"/>
      <c r="D24" s="43"/>
      <c r="E24" s="50" t="s">
        <v>22</v>
      </c>
      <c r="F24" s="296">
        <v>298</v>
      </c>
      <c r="G24" s="296">
        <v>149</v>
      </c>
      <c r="H24" s="234">
        <v>0.66666666666666663</v>
      </c>
      <c r="I24" s="234">
        <v>0.33333333333333331</v>
      </c>
      <c r="J24" s="52">
        <v>447</v>
      </c>
      <c r="K24" s="54"/>
      <c r="L24" s="54"/>
      <c r="M24" s="149"/>
    </row>
    <row r="25" spans="2:13" ht="13.5" customHeight="1" x14ac:dyDescent="0.2">
      <c r="B25" s="148"/>
      <c r="C25" s="43"/>
      <c r="D25" s="43"/>
      <c r="E25" s="47" t="s">
        <v>11</v>
      </c>
      <c r="F25" s="252">
        <v>44</v>
      </c>
      <c r="G25" s="252">
        <v>15</v>
      </c>
      <c r="H25" s="233">
        <v>0.74576271186440679</v>
      </c>
      <c r="I25" s="233">
        <v>0.25423728813559321</v>
      </c>
      <c r="J25" s="49">
        <v>59</v>
      </c>
      <c r="K25" s="54"/>
      <c r="L25" s="54"/>
      <c r="M25" s="149"/>
    </row>
    <row r="26" spans="2:13" ht="13.5" customHeight="1" x14ac:dyDescent="0.2">
      <c r="B26" s="148"/>
      <c r="C26" s="43"/>
      <c r="D26" s="43"/>
      <c r="E26" s="186" t="s">
        <v>151</v>
      </c>
      <c r="F26" s="253">
        <v>238</v>
      </c>
      <c r="G26" s="253">
        <v>683</v>
      </c>
      <c r="H26" s="244">
        <v>0.25841476655808904</v>
      </c>
      <c r="I26" s="244">
        <v>0.74158523344191096</v>
      </c>
      <c r="J26" s="154">
        <v>921</v>
      </c>
      <c r="K26" s="54">
        <f>+F26/J26</f>
        <v>0.25841476655808904</v>
      </c>
      <c r="L26" s="54">
        <f>+G26/J26</f>
        <v>0.74158523344191096</v>
      </c>
      <c r="M26" s="149"/>
    </row>
    <row r="27" spans="2:13" ht="13.5" customHeight="1" x14ac:dyDescent="0.2">
      <c r="B27" s="148"/>
      <c r="C27" s="43"/>
      <c r="D27" s="43"/>
      <c r="E27" s="47" t="s">
        <v>28</v>
      </c>
      <c r="F27" s="252">
        <v>25</v>
      </c>
      <c r="G27" s="252">
        <v>95</v>
      </c>
      <c r="H27" s="233">
        <v>0.20833333333333334</v>
      </c>
      <c r="I27" s="233">
        <v>0.79166666666666663</v>
      </c>
      <c r="J27" s="49">
        <v>120</v>
      </c>
      <c r="K27" s="54"/>
      <c r="L27" s="54"/>
      <c r="M27" s="149"/>
    </row>
    <row r="28" spans="2:13" ht="13.5" customHeight="1" x14ac:dyDescent="0.2">
      <c r="B28" s="148"/>
      <c r="C28" s="43"/>
      <c r="D28" s="43"/>
      <c r="E28" s="50" t="s">
        <v>77</v>
      </c>
      <c r="F28" s="296">
        <v>75</v>
      </c>
      <c r="G28" s="296">
        <v>310</v>
      </c>
      <c r="H28" s="234">
        <v>0.19480519480519481</v>
      </c>
      <c r="I28" s="234">
        <v>0.80519480519480524</v>
      </c>
      <c r="J28" s="52">
        <v>385</v>
      </c>
      <c r="K28" s="54"/>
      <c r="L28" s="54"/>
      <c r="M28" s="149"/>
    </row>
    <row r="29" spans="2:13" ht="13.5" customHeight="1" x14ac:dyDescent="0.2">
      <c r="B29" s="148"/>
      <c r="C29" s="43"/>
      <c r="D29" s="43"/>
      <c r="E29" s="47" t="s">
        <v>53</v>
      </c>
      <c r="F29" s="252">
        <v>10</v>
      </c>
      <c r="G29" s="252">
        <v>35</v>
      </c>
      <c r="H29" s="233">
        <v>0.22222222222222221</v>
      </c>
      <c r="I29" s="233">
        <v>0.77777777777777779</v>
      </c>
      <c r="J29" s="49">
        <v>45</v>
      </c>
      <c r="K29" s="54"/>
      <c r="L29" s="54"/>
      <c r="M29" s="149"/>
    </row>
    <row r="30" spans="2:13" ht="13.5" customHeight="1" x14ac:dyDescent="0.2">
      <c r="B30" s="148"/>
      <c r="C30" s="43"/>
      <c r="D30" s="43"/>
      <c r="E30" s="50" t="s">
        <v>27</v>
      </c>
      <c r="F30" s="296">
        <v>15</v>
      </c>
      <c r="G30" s="296">
        <v>64</v>
      </c>
      <c r="H30" s="234">
        <v>0.189873417721519</v>
      </c>
      <c r="I30" s="234">
        <v>0.810126582278481</v>
      </c>
      <c r="J30" s="52">
        <v>79</v>
      </c>
      <c r="K30" s="54"/>
      <c r="L30" s="54"/>
      <c r="M30" s="149"/>
    </row>
    <row r="31" spans="2:13" ht="13.5" customHeight="1" x14ac:dyDescent="0.2">
      <c r="B31" s="148"/>
      <c r="C31" s="43"/>
      <c r="D31" s="43"/>
      <c r="E31" s="47" t="s">
        <v>14</v>
      </c>
      <c r="F31" s="252">
        <v>84</v>
      </c>
      <c r="G31" s="252">
        <v>85</v>
      </c>
      <c r="H31" s="233">
        <v>0.49704142011834318</v>
      </c>
      <c r="I31" s="233">
        <v>0.50295857988165682</v>
      </c>
      <c r="J31" s="49">
        <v>169</v>
      </c>
      <c r="K31" s="54"/>
      <c r="L31" s="54"/>
      <c r="M31" s="149"/>
    </row>
    <row r="32" spans="2:13" ht="13.5" customHeight="1" x14ac:dyDescent="0.2">
      <c r="B32" s="148"/>
      <c r="C32" s="43"/>
      <c r="D32" s="43"/>
      <c r="E32" s="50" t="s">
        <v>23</v>
      </c>
      <c r="F32" s="296">
        <v>29</v>
      </c>
      <c r="G32" s="296">
        <v>94</v>
      </c>
      <c r="H32" s="234">
        <v>0.23577235772357724</v>
      </c>
      <c r="I32" s="234">
        <v>0.76422764227642281</v>
      </c>
      <c r="J32" s="52">
        <v>123</v>
      </c>
      <c r="K32" s="54"/>
      <c r="L32" s="54"/>
      <c r="M32" s="149"/>
    </row>
    <row r="33" spans="2:13" ht="13.5" customHeight="1" x14ac:dyDescent="0.2">
      <c r="B33" s="148"/>
      <c r="C33" s="43"/>
      <c r="D33" s="43"/>
      <c r="E33" s="186" t="s">
        <v>74</v>
      </c>
      <c r="F33" s="253">
        <v>204</v>
      </c>
      <c r="G33" s="253">
        <v>78</v>
      </c>
      <c r="H33" s="244">
        <v>0.72340425531914898</v>
      </c>
      <c r="I33" s="244">
        <v>0.27659574468085107</v>
      </c>
      <c r="J33" s="154">
        <v>282</v>
      </c>
      <c r="K33" s="54">
        <f>+F33/J33</f>
        <v>0.72340425531914898</v>
      </c>
      <c r="L33" s="54">
        <f>+G33/J33</f>
        <v>0.27659574468085107</v>
      </c>
      <c r="M33" s="149"/>
    </row>
    <row r="34" spans="2:13" ht="13.5" customHeight="1" x14ac:dyDescent="0.2">
      <c r="B34" s="148"/>
      <c r="C34" s="43"/>
      <c r="D34" s="43"/>
      <c r="E34" s="47" t="s">
        <v>73</v>
      </c>
      <c r="F34" s="252">
        <v>71</v>
      </c>
      <c r="G34" s="252">
        <v>13</v>
      </c>
      <c r="H34" s="233">
        <v>0.84523809523809523</v>
      </c>
      <c r="I34" s="233">
        <v>0.15476190476190477</v>
      </c>
      <c r="J34" s="49">
        <v>84</v>
      </c>
      <c r="K34" s="54"/>
      <c r="L34" s="54"/>
      <c r="M34" s="149"/>
    </row>
    <row r="35" spans="2:13" ht="13.5" customHeight="1" x14ac:dyDescent="0.2">
      <c r="B35" s="148"/>
      <c r="C35" s="43"/>
      <c r="D35" s="43"/>
      <c r="E35" s="50" t="s">
        <v>17</v>
      </c>
      <c r="F35" s="296">
        <v>13</v>
      </c>
      <c r="G35" s="296">
        <v>23</v>
      </c>
      <c r="H35" s="234">
        <v>0.3611111111111111</v>
      </c>
      <c r="I35" s="234">
        <v>0.63888888888888884</v>
      </c>
      <c r="J35" s="52">
        <v>36</v>
      </c>
      <c r="K35" s="54"/>
      <c r="L35" s="54"/>
      <c r="M35" s="149"/>
    </row>
    <row r="36" spans="2:13" ht="13.5" customHeight="1" x14ac:dyDescent="0.2">
      <c r="B36" s="148"/>
      <c r="C36" s="43"/>
      <c r="D36" s="43"/>
      <c r="E36" s="47" t="s">
        <v>33</v>
      </c>
      <c r="F36" s="252">
        <v>3</v>
      </c>
      <c r="G36" s="252">
        <v>3</v>
      </c>
      <c r="H36" s="233">
        <v>0.5</v>
      </c>
      <c r="I36" s="233">
        <v>0.5</v>
      </c>
      <c r="J36" s="49">
        <v>6</v>
      </c>
      <c r="K36" s="54"/>
      <c r="L36" s="54"/>
      <c r="M36" s="149"/>
    </row>
    <row r="37" spans="2:13" ht="13.5" customHeight="1" x14ac:dyDescent="0.2">
      <c r="B37" s="148"/>
      <c r="C37" s="43"/>
      <c r="D37" s="43"/>
      <c r="E37" s="50" t="s">
        <v>82</v>
      </c>
      <c r="F37" s="296">
        <v>7</v>
      </c>
      <c r="G37" s="296">
        <v>15</v>
      </c>
      <c r="H37" s="234">
        <v>0.31818181818181818</v>
      </c>
      <c r="I37" s="234">
        <v>0.68181818181818177</v>
      </c>
      <c r="J37" s="52">
        <v>22</v>
      </c>
      <c r="K37" s="54"/>
      <c r="L37" s="54"/>
      <c r="M37" s="149"/>
    </row>
    <row r="38" spans="2:13" ht="13.5" customHeight="1" x14ac:dyDescent="0.2">
      <c r="B38" s="148"/>
      <c r="C38" s="43"/>
      <c r="D38" s="43"/>
      <c r="E38" s="47" t="s">
        <v>34</v>
      </c>
      <c r="F38" s="252">
        <v>110</v>
      </c>
      <c r="G38" s="252">
        <v>24</v>
      </c>
      <c r="H38" s="233">
        <v>0.82089552238805974</v>
      </c>
      <c r="I38" s="233">
        <v>0.17910447761194029</v>
      </c>
      <c r="J38" s="49">
        <v>134</v>
      </c>
      <c r="K38" s="54"/>
      <c r="L38" s="54"/>
      <c r="M38" s="149"/>
    </row>
    <row r="39" spans="2:13" ht="13.5" customHeight="1" x14ac:dyDescent="0.2">
      <c r="B39" s="148"/>
      <c r="C39" s="43"/>
      <c r="D39" s="43"/>
      <c r="E39" s="186" t="s">
        <v>666</v>
      </c>
      <c r="F39" s="289">
        <v>11</v>
      </c>
      <c r="G39" s="253">
        <v>0</v>
      </c>
      <c r="H39" s="244">
        <v>1</v>
      </c>
      <c r="I39" s="244">
        <v>0</v>
      </c>
      <c r="J39" s="154">
        <v>11</v>
      </c>
      <c r="K39" s="54">
        <f>+F39/J39</f>
        <v>1</v>
      </c>
      <c r="L39" s="54">
        <f>+G39/J39</f>
        <v>0</v>
      </c>
      <c r="M39" s="149"/>
    </row>
    <row r="40" spans="2:13" ht="13.5" customHeight="1" x14ac:dyDescent="0.2">
      <c r="B40" s="148"/>
      <c r="C40" s="43"/>
      <c r="D40" s="43"/>
      <c r="E40" s="47" t="s">
        <v>83</v>
      </c>
      <c r="F40" s="252">
        <v>11</v>
      </c>
      <c r="G40" s="252">
        <v>0</v>
      </c>
      <c r="H40" s="233">
        <v>1</v>
      </c>
      <c r="I40" s="233">
        <v>0</v>
      </c>
      <c r="J40" s="49">
        <v>11</v>
      </c>
      <c r="K40" s="54"/>
      <c r="L40" s="54"/>
      <c r="M40" s="149"/>
    </row>
    <row r="41" spans="2:13" ht="13.5" customHeight="1" x14ac:dyDescent="0.2">
      <c r="B41" s="148"/>
      <c r="C41" s="43"/>
      <c r="D41" s="43"/>
      <c r="E41" s="186" t="s">
        <v>78</v>
      </c>
      <c r="F41" s="253">
        <v>155</v>
      </c>
      <c r="G41" s="253">
        <v>45</v>
      </c>
      <c r="H41" s="244">
        <v>0.77500000000000002</v>
      </c>
      <c r="I41" s="244">
        <v>0.22500000000000001</v>
      </c>
      <c r="J41" s="154">
        <v>200</v>
      </c>
      <c r="K41" s="54">
        <f>+F41/J41</f>
        <v>0.77500000000000002</v>
      </c>
      <c r="L41" s="54">
        <f>+G41/J41</f>
        <v>0.22500000000000001</v>
      </c>
      <c r="M41" s="149"/>
    </row>
    <row r="42" spans="2:13" ht="13.5" customHeight="1" x14ac:dyDescent="0.2">
      <c r="B42" s="148"/>
      <c r="C42" s="43"/>
      <c r="D42" s="43"/>
      <c r="E42" s="47" t="s">
        <v>39</v>
      </c>
      <c r="F42" s="252">
        <v>61</v>
      </c>
      <c r="G42" s="252">
        <v>29</v>
      </c>
      <c r="H42" s="233">
        <v>0.67777777777777781</v>
      </c>
      <c r="I42" s="233">
        <v>0.32222222222222224</v>
      </c>
      <c r="J42" s="49">
        <v>90</v>
      </c>
      <c r="K42" s="54"/>
      <c r="L42" s="54"/>
      <c r="M42" s="149"/>
    </row>
    <row r="43" spans="2:13" ht="13.5" customHeight="1" x14ac:dyDescent="0.2">
      <c r="B43" s="148"/>
      <c r="C43" s="43"/>
      <c r="D43" s="43"/>
      <c r="E43" s="50" t="s">
        <v>48</v>
      </c>
      <c r="F43" s="296">
        <v>61</v>
      </c>
      <c r="G43" s="296">
        <v>12</v>
      </c>
      <c r="H43" s="234">
        <v>0.83561643835616439</v>
      </c>
      <c r="I43" s="234">
        <v>0.16438356164383561</v>
      </c>
      <c r="J43" s="52">
        <v>73</v>
      </c>
      <c r="K43" s="54"/>
      <c r="L43" s="54"/>
      <c r="M43" s="149"/>
    </row>
    <row r="44" spans="2:13" ht="13.5" customHeight="1" x14ac:dyDescent="0.2">
      <c r="B44" s="148"/>
      <c r="C44" s="43"/>
      <c r="D44" s="43"/>
      <c r="E44" s="47" t="s">
        <v>26</v>
      </c>
      <c r="F44" s="252">
        <v>33</v>
      </c>
      <c r="G44" s="252">
        <v>4</v>
      </c>
      <c r="H44" s="233">
        <v>0.89189189189189189</v>
      </c>
      <c r="I44" s="233">
        <v>0.10810810810810811</v>
      </c>
      <c r="J44" s="49">
        <v>37</v>
      </c>
      <c r="K44" s="54"/>
      <c r="L44" s="54"/>
      <c r="M44" s="149"/>
    </row>
    <row r="45" spans="2:13" ht="13.5" customHeight="1" x14ac:dyDescent="0.2">
      <c r="B45" s="148"/>
      <c r="C45" s="43"/>
      <c r="D45" s="43"/>
      <c r="E45" s="186" t="s">
        <v>152</v>
      </c>
      <c r="F45" s="253">
        <v>47</v>
      </c>
      <c r="G45" s="253">
        <v>110</v>
      </c>
      <c r="H45" s="244">
        <v>0.29936305732484075</v>
      </c>
      <c r="I45" s="244">
        <v>0.70063694267515919</v>
      </c>
      <c r="J45" s="154">
        <v>157</v>
      </c>
      <c r="K45" s="54">
        <f>+F45/J45</f>
        <v>0.29936305732484075</v>
      </c>
      <c r="L45" s="54">
        <f>+G45/J45</f>
        <v>0.70063694267515919</v>
      </c>
      <c r="M45" s="149"/>
    </row>
    <row r="46" spans="2:13" ht="13.5" customHeight="1" x14ac:dyDescent="0.2">
      <c r="B46" s="148"/>
      <c r="C46" s="43"/>
      <c r="D46" s="43"/>
      <c r="E46" s="47" t="s">
        <v>18</v>
      </c>
      <c r="F46" s="252">
        <v>35</v>
      </c>
      <c r="G46" s="252">
        <v>86</v>
      </c>
      <c r="H46" s="233">
        <v>0.28925619834710742</v>
      </c>
      <c r="I46" s="233">
        <v>0.71074380165289253</v>
      </c>
      <c r="J46" s="49">
        <v>121</v>
      </c>
      <c r="K46" s="54"/>
      <c r="L46" s="54"/>
      <c r="M46" s="149"/>
    </row>
    <row r="47" spans="2:13" ht="13.5" customHeight="1" x14ac:dyDescent="0.2">
      <c r="B47" s="148"/>
      <c r="C47" s="43"/>
      <c r="D47" s="43"/>
      <c r="E47" s="50" t="s">
        <v>8</v>
      </c>
      <c r="F47" s="296">
        <v>7</v>
      </c>
      <c r="G47" s="296">
        <v>10</v>
      </c>
      <c r="H47" s="234">
        <v>0.41176470588235292</v>
      </c>
      <c r="I47" s="234">
        <v>0.58823529411764708</v>
      </c>
      <c r="J47" s="52">
        <v>17</v>
      </c>
      <c r="K47" s="54"/>
      <c r="L47" s="54"/>
      <c r="M47" s="149"/>
    </row>
    <row r="48" spans="2:13" ht="13.5" customHeight="1" x14ac:dyDescent="0.2">
      <c r="B48" s="148"/>
      <c r="C48" s="43"/>
      <c r="D48" s="43"/>
      <c r="E48" s="47" t="s">
        <v>46</v>
      </c>
      <c r="F48" s="252">
        <v>5</v>
      </c>
      <c r="G48" s="252">
        <v>14</v>
      </c>
      <c r="H48" s="233">
        <v>0.26315789473684209</v>
      </c>
      <c r="I48" s="233">
        <v>0.73684210526315785</v>
      </c>
      <c r="J48" s="52">
        <v>19</v>
      </c>
      <c r="K48" s="54"/>
      <c r="L48" s="54"/>
      <c r="M48" s="149"/>
    </row>
    <row r="49" spans="2:14" ht="13.5" customHeight="1" x14ac:dyDescent="0.2">
      <c r="B49" s="148"/>
      <c r="C49" s="43"/>
      <c r="D49" s="43"/>
      <c r="E49" s="186" t="s">
        <v>32</v>
      </c>
      <c r="F49" s="154">
        <v>59</v>
      </c>
      <c r="G49" s="154">
        <v>18</v>
      </c>
      <c r="H49" s="244">
        <v>0.76623376623376627</v>
      </c>
      <c r="I49" s="244">
        <v>0.23376623376623376</v>
      </c>
      <c r="J49" s="154">
        <v>77</v>
      </c>
      <c r="K49" s="54">
        <f>+F49/J49</f>
        <v>0.76623376623376627</v>
      </c>
      <c r="L49" s="54">
        <f>+G49/J49</f>
        <v>0.23376623376623376</v>
      </c>
      <c r="M49" s="149"/>
    </row>
    <row r="50" spans="2:14" ht="13.5" customHeight="1" x14ac:dyDescent="0.2">
      <c r="B50" s="148"/>
      <c r="C50" s="43"/>
      <c r="D50" s="43"/>
      <c r="E50" s="47" t="s">
        <v>31</v>
      </c>
      <c r="F50" s="252">
        <v>59</v>
      </c>
      <c r="G50" s="252">
        <v>18</v>
      </c>
      <c r="H50" s="233">
        <v>0.76623376623376627</v>
      </c>
      <c r="I50" s="233">
        <v>0.23376623376623376</v>
      </c>
      <c r="J50" s="49">
        <v>77</v>
      </c>
      <c r="K50" s="54"/>
      <c r="L50" s="54"/>
      <c r="M50" s="149"/>
    </row>
    <row r="51" spans="2:14" ht="13.5" customHeight="1" x14ac:dyDescent="0.2">
      <c r="B51" s="148"/>
      <c r="C51" s="43"/>
      <c r="D51" s="43"/>
      <c r="E51" s="186" t="s">
        <v>60</v>
      </c>
      <c r="F51" s="154">
        <v>58</v>
      </c>
      <c r="G51" s="154">
        <v>32</v>
      </c>
      <c r="H51" s="244">
        <v>0.64444444444444449</v>
      </c>
      <c r="I51" s="244">
        <v>0.35555555555555557</v>
      </c>
      <c r="J51" s="154">
        <v>90</v>
      </c>
      <c r="K51" s="54"/>
      <c r="L51" s="54"/>
      <c r="M51" s="149"/>
    </row>
    <row r="52" spans="2:14" ht="13.5" customHeight="1" x14ac:dyDescent="0.2">
      <c r="B52" s="148"/>
      <c r="C52" s="43"/>
      <c r="D52" s="43"/>
      <c r="E52" s="47" t="s">
        <v>61</v>
      </c>
      <c r="F52" s="252">
        <v>58</v>
      </c>
      <c r="G52" s="252">
        <v>32</v>
      </c>
      <c r="H52" s="233">
        <v>0.64444444444444449</v>
      </c>
      <c r="I52" s="233">
        <v>0.35555555555555557</v>
      </c>
      <c r="J52" s="49">
        <v>90</v>
      </c>
      <c r="K52" s="54"/>
      <c r="L52" s="54"/>
      <c r="M52" s="149"/>
    </row>
    <row r="53" spans="2:14" ht="13.5" customHeight="1" x14ac:dyDescent="0.2">
      <c r="B53" s="148"/>
      <c r="C53" s="43"/>
      <c r="D53" s="43"/>
      <c r="E53" s="147" t="s">
        <v>135</v>
      </c>
      <c r="F53" s="156">
        <v>1542</v>
      </c>
      <c r="G53" s="156">
        <v>1412</v>
      </c>
      <c r="H53" s="235">
        <v>0.52200406228842244</v>
      </c>
      <c r="I53" s="235">
        <v>0.4779959377115775</v>
      </c>
      <c r="J53" s="156">
        <v>2954</v>
      </c>
      <c r="K53" s="54">
        <f>+F53/J53</f>
        <v>0.52200406228842244</v>
      </c>
      <c r="L53" s="54">
        <f>+G53/J53</f>
        <v>0.4779959377115775</v>
      </c>
      <c r="M53" s="149"/>
    </row>
    <row r="54" spans="2:14" ht="13.5" customHeight="1" x14ac:dyDescent="0.2">
      <c r="B54" s="148"/>
      <c r="C54" s="43"/>
      <c r="D54" s="43"/>
      <c r="E54" s="47" t="s">
        <v>99</v>
      </c>
      <c r="F54" s="252">
        <v>7</v>
      </c>
      <c r="G54" s="252">
        <v>3</v>
      </c>
      <c r="H54" s="233">
        <v>0.7</v>
      </c>
      <c r="I54" s="233">
        <v>0.3</v>
      </c>
      <c r="J54" s="49">
        <v>10</v>
      </c>
      <c r="K54" s="54"/>
      <c r="L54" s="54"/>
      <c r="M54" s="149"/>
    </row>
    <row r="55" spans="2:14" ht="13.5" customHeight="1" x14ac:dyDescent="0.2">
      <c r="B55" s="148"/>
      <c r="C55" s="43"/>
      <c r="D55" s="43"/>
      <c r="E55" s="50" t="s">
        <v>97</v>
      </c>
      <c r="F55" s="296">
        <v>0</v>
      </c>
      <c r="G55" s="296">
        <v>0</v>
      </c>
      <c r="H55" s="234" t="s">
        <v>75</v>
      </c>
      <c r="I55" s="234" t="s">
        <v>75</v>
      </c>
      <c r="J55" s="52">
        <v>0</v>
      </c>
      <c r="K55" s="54"/>
      <c r="L55" s="54"/>
      <c r="M55" s="149"/>
    </row>
    <row r="56" spans="2:14" ht="13.5" customHeight="1" x14ac:dyDescent="0.2">
      <c r="B56" s="148"/>
      <c r="C56" s="43"/>
      <c r="D56" s="43"/>
      <c r="E56" s="47" t="s">
        <v>88</v>
      </c>
      <c r="F56" s="252">
        <v>4</v>
      </c>
      <c r="G56" s="252">
        <v>2</v>
      </c>
      <c r="H56" s="233">
        <v>0.66666666666666663</v>
      </c>
      <c r="I56" s="233">
        <v>0.33333333333333331</v>
      </c>
      <c r="J56" s="49">
        <v>6</v>
      </c>
      <c r="K56" s="54"/>
      <c r="L56" s="54"/>
      <c r="M56" s="149"/>
    </row>
    <row r="57" spans="2:14" ht="13.5" customHeight="1" x14ac:dyDescent="0.2">
      <c r="B57" s="148"/>
      <c r="C57" s="43"/>
      <c r="D57" s="43"/>
      <c r="E57" s="50" t="s">
        <v>85</v>
      </c>
      <c r="F57" s="296">
        <v>4</v>
      </c>
      <c r="G57" s="296">
        <v>3</v>
      </c>
      <c r="H57" s="234">
        <v>0.5714285714285714</v>
      </c>
      <c r="I57" s="234">
        <v>0.42857142857142855</v>
      </c>
      <c r="J57" s="52">
        <v>7</v>
      </c>
      <c r="K57" s="54"/>
      <c r="L57" s="54"/>
      <c r="M57" s="149"/>
    </row>
    <row r="58" spans="2:14" ht="13.5" customHeight="1" x14ac:dyDescent="0.2">
      <c r="B58" s="148"/>
      <c r="C58" s="43"/>
      <c r="D58" s="43"/>
      <c r="E58" s="158" t="s">
        <v>156</v>
      </c>
      <c r="F58" s="159">
        <v>1557</v>
      </c>
      <c r="G58" s="159">
        <v>1420</v>
      </c>
      <c r="H58" s="204">
        <v>0.52300974135035272</v>
      </c>
      <c r="I58" s="204">
        <v>0.47699025864964728</v>
      </c>
      <c r="J58" s="159">
        <v>2977</v>
      </c>
      <c r="K58" s="54"/>
      <c r="L58" s="54"/>
      <c r="M58" s="149"/>
      <c r="N58" s="19"/>
    </row>
    <row r="59" spans="2:14" ht="13.5" customHeight="1" x14ac:dyDescent="0.35">
      <c r="B59" s="148"/>
      <c r="C59" s="57"/>
      <c r="D59" s="57"/>
      <c r="E59" s="57"/>
      <c r="F59" s="102"/>
      <c r="G59" s="102"/>
      <c r="H59" s="113"/>
      <c r="I59" s="113"/>
      <c r="J59" s="113"/>
      <c r="K59" s="113"/>
      <c r="L59" s="113"/>
      <c r="M59" s="149"/>
      <c r="N59" s="19"/>
    </row>
    <row r="60" spans="2:14" ht="13.5" customHeight="1" x14ac:dyDescent="0.35">
      <c r="B60" s="148"/>
      <c r="C60" s="102"/>
      <c r="D60" s="102"/>
      <c r="E60" s="102"/>
      <c r="F60" s="102"/>
      <c r="G60" s="102"/>
      <c r="H60" s="102"/>
      <c r="I60" s="102"/>
      <c r="J60" s="102"/>
      <c r="K60" s="113"/>
      <c r="L60" s="113"/>
      <c r="M60" s="149"/>
      <c r="N60" s="19"/>
    </row>
    <row r="61" spans="2:14" ht="13.5" customHeight="1" x14ac:dyDescent="0.2">
      <c r="B61" s="148"/>
      <c r="C61" s="43"/>
      <c r="D61" s="43"/>
      <c r="E61" s="43"/>
      <c r="F61" s="43"/>
      <c r="G61" s="43"/>
      <c r="H61" s="43"/>
      <c r="I61" s="43"/>
      <c r="J61" s="43"/>
      <c r="K61" s="113"/>
      <c r="L61" s="113"/>
      <c r="M61" s="149"/>
      <c r="N61" s="19"/>
    </row>
    <row r="62" spans="2:14" ht="13.5" customHeight="1" x14ac:dyDescent="0.2">
      <c r="B62" s="148"/>
      <c r="C62" s="148"/>
      <c r="D62" s="148"/>
      <c r="E62" s="151"/>
      <c r="F62" s="151"/>
      <c r="G62" s="151"/>
      <c r="H62" s="151"/>
      <c r="I62" s="151"/>
      <c r="J62" s="151"/>
      <c r="K62" s="237"/>
      <c r="L62" s="237"/>
      <c r="M62" s="151"/>
      <c r="N62" s="19"/>
    </row>
    <row r="63" spans="2:14" ht="13.5" customHeight="1" x14ac:dyDescent="0.2">
      <c r="J63"/>
      <c r="K63" s="73"/>
      <c r="L63" s="73"/>
      <c r="M63"/>
      <c r="N63" s="19"/>
    </row>
    <row r="64" spans="2:14" ht="13.5" customHeight="1" x14ac:dyDescent="0.2">
      <c r="M64" s="117"/>
      <c r="N64" s="114"/>
    </row>
    <row r="65" spans="5:14" ht="13.5" customHeight="1" x14ac:dyDescent="0.2">
      <c r="E65" s="73"/>
      <c r="F65" s="271" t="s">
        <v>1</v>
      </c>
      <c r="G65" s="271" t="s">
        <v>5</v>
      </c>
      <c r="H65" s="73"/>
      <c r="I65" s="73"/>
      <c r="K65" s="239"/>
      <c r="L65" s="239"/>
      <c r="M65" s="117"/>
      <c r="N65" s="114"/>
    </row>
    <row r="66" spans="5:14" ht="13.5" customHeight="1" x14ac:dyDescent="0.35">
      <c r="E66" s="73" t="s">
        <v>21</v>
      </c>
      <c r="F66" s="16">
        <v>0.5533707865168539</v>
      </c>
      <c r="G66" s="16">
        <v>0.44662921348314605</v>
      </c>
      <c r="H66" s="73"/>
      <c r="I66" s="73"/>
      <c r="K66" s="240"/>
      <c r="L66" s="240"/>
      <c r="M66" s="117"/>
      <c r="N66" s="114"/>
    </row>
    <row r="67" spans="5:14" ht="13.5" customHeight="1" x14ac:dyDescent="0.2">
      <c r="E67" s="73" t="s">
        <v>149</v>
      </c>
      <c r="F67" s="16">
        <v>0.60824742268041232</v>
      </c>
      <c r="G67" s="16">
        <v>0.39175257731958762</v>
      </c>
      <c r="H67" s="73"/>
      <c r="I67" s="73"/>
      <c r="M67" s="117"/>
      <c r="N67" s="114"/>
    </row>
    <row r="68" spans="5:14" x14ac:dyDescent="0.2">
      <c r="E68" s="73" t="s">
        <v>150</v>
      </c>
      <c r="F68" s="16">
        <v>0.61649484536082477</v>
      </c>
      <c r="G68" s="16">
        <v>0.38350515463917528</v>
      </c>
      <c r="H68" s="73"/>
      <c r="I68" s="73"/>
      <c r="K68" s="117"/>
      <c r="L68" s="117"/>
      <c r="M68" s="117"/>
      <c r="N68" s="114"/>
    </row>
    <row r="69" spans="5:14" x14ac:dyDescent="0.2">
      <c r="E69" s="73" t="s">
        <v>151</v>
      </c>
      <c r="F69" s="16">
        <v>0.25989847715736042</v>
      </c>
      <c r="G69" s="16">
        <v>0.74010152284263964</v>
      </c>
      <c r="H69" s="73"/>
      <c r="I69" s="73"/>
      <c r="K69" s="117"/>
      <c r="L69" s="117"/>
      <c r="M69" s="117"/>
    </row>
    <row r="70" spans="5:14" x14ac:dyDescent="0.2">
      <c r="E70" s="73" t="s">
        <v>74</v>
      </c>
      <c r="F70" s="16">
        <v>0.72805139186295498</v>
      </c>
      <c r="G70" s="16">
        <v>0.27194860813704497</v>
      </c>
      <c r="H70" s="73"/>
      <c r="I70" s="73"/>
    </row>
    <row r="71" spans="5:14" x14ac:dyDescent="0.2">
      <c r="E71" s="73" t="s">
        <v>84</v>
      </c>
      <c r="F71" s="16">
        <v>0.89655172413793105</v>
      </c>
      <c r="G71" s="16">
        <v>0.10344827586206896</v>
      </c>
      <c r="H71" s="73"/>
      <c r="I71" s="73"/>
    </row>
    <row r="72" spans="5:14" x14ac:dyDescent="0.2">
      <c r="E72" s="73" t="s">
        <v>78</v>
      </c>
      <c r="F72" s="16">
        <v>0.67168674698795183</v>
      </c>
      <c r="G72" s="16">
        <v>0.32831325301204817</v>
      </c>
      <c r="H72" s="73"/>
      <c r="I72" s="73"/>
    </row>
    <row r="73" spans="5:14" x14ac:dyDescent="0.2">
      <c r="E73" s="73" t="s">
        <v>152</v>
      </c>
      <c r="F73" s="16">
        <v>0.35338345864661652</v>
      </c>
      <c r="G73" s="16">
        <v>0.64661654135338342</v>
      </c>
      <c r="H73" s="73"/>
      <c r="I73" s="73"/>
    </row>
    <row r="74" spans="5:14" x14ac:dyDescent="0.2">
      <c r="E74" s="73" t="s">
        <v>32</v>
      </c>
      <c r="F74" s="16">
        <v>0.72368421052631582</v>
      </c>
      <c r="G74" s="16">
        <v>0.27631578947368424</v>
      </c>
      <c r="H74" s="73"/>
      <c r="I74" s="73"/>
    </row>
    <row r="75" spans="5:14" x14ac:dyDescent="0.2">
      <c r="E75" s="73" t="s">
        <v>82</v>
      </c>
      <c r="F75" s="16">
        <v>0.26923076923076922</v>
      </c>
      <c r="G75" s="16">
        <v>0.73076923076923073</v>
      </c>
      <c r="H75" s="73"/>
      <c r="I75" s="73"/>
    </row>
    <row r="76" spans="5:14" x14ac:dyDescent="0.2">
      <c r="E76" s="73"/>
      <c r="F76" s="73"/>
      <c r="G76" s="73"/>
      <c r="H76" s="73"/>
      <c r="I76" s="73"/>
    </row>
    <row r="77" spans="5:14" x14ac:dyDescent="0.2">
      <c r="E77" s="73"/>
      <c r="F77" s="73"/>
      <c r="G77" s="73"/>
      <c r="H77" s="73"/>
      <c r="I77" s="73"/>
    </row>
    <row r="78" spans="5:14" x14ac:dyDescent="0.2">
      <c r="E78" s="73"/>
      <c r="F78" s="73"/>
      <c r="G78" s="73"/>
      <c r="H78" s="73"/>
      <c r="I78" s="73"/>
    </row>
    <row r="79" spans="5:14" x14ac:dyDescent="0.2">
      <c r="E79" s="73"/>
      <c r="F79" s="73"/>
      <c r="G79" s="73"/>
      <c r="H79" s="73"/>
      <c r="I79" s="73"/>
    </row>
  </sheetData>
  <mergeCells count="5">
    <mergeCell ref="C6:L9"/>
    <mergeCell ref="E12:E13"/>
    <mergeCell ref="F12:G12"/>
    <mergeCell ref="J12:J13"/>
    <mergeCell ref="H12:I12"/>
  </mergeCells>
  <phoneticPr fontId="10" type="noConversion"/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/>
  <dimension ref="B2:U45"/>
  <sheetViews>
    <sheetView zoomScale="70" zoomScaleNormal="70" workbookViewId="0">
      <selection activeCell="C6" sqref="C6:T9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+"Matriculados nuevos
Serie "&amp;TD!C2&amp;"/"&amp;TD!C1&amp;", "&amp;TD!D1&amp;" Semestre del año"</f>
        <v>Matriculados nuevos
Serie 2022/2026, I Semestre del año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124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34"/>
      <c r="S14" s="31"/>
      <c r="T14" s="31"/>
      <c r="U14" s="161"/>
    </row>
    <row r="15" spans="2:21" ht="13.5" customHeight="1" x14ac:dyDescent="0.2">
      <c r="B15" s="161"/>
      <c r="C15" s="31"/>
      <c r="D15" s="31"/>
      <c r="E15" s="124"/>
      <c r="F15" s="124"/>
      <c r="G15" s="124"/>
      <c r="H15" s="124"/>
      <c r="I15" s="124"/>
      <c r="J15" s="124"/>
      <c r="K15" s="124"/>
      <c r="L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63"/>
      <c r="F17" s="31"/>
      <c r="G17" s="31"/>
      <c r="H17" s="31"/>
      <c r="I17" s="31"/>
      <c r="J17" s="31"/>
      <c r="K17" s="31"/>
      <c r="L17" s="173"/>
      <c r="M17" s="173"/>
      <c r="N17" s="173"/>
      <c r="O17" s="173"/>
      <c r="P17" s="295"/>
      <c r="Q17" s="295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9"/>
  <dimension ref="B2:U52"/>
  <sheetViews>
    <sheetView zoomScale="80" zoomScaleNormal="80" workbookViewId="0"/>
  </sheetViews>
  <sheetFormatPr baseColWidth="10" defaultColWidth="11.42578125" defaultRowHeight="12.75" x14ac:dyDescent="0.2"/>
  <cols>
    <col min="1" max="1" width="5" style="13" customWidth="1"/>
    <col min="2" max="2" width="2.5703125" style="13" customWidth="1"/>
    <col min="3" max="9" width="11.42578125" style="13"/>
    <col min="10" max="10" width="24" style="13" bestFit="1" customWidth="1"/>
    <col min="11" max="11" width="16.5703125" style="13" bestFit="1" customWidth="1"/>
    <col min="12" max="16" width="4" style="13" bestFit="1" customWidth="1"/>
    <col min="17" max="17" width="6.28515625" style="13" customWidth="1"/>
    <col min="18" max="18" width="9" style="13" customWidth="1"/>
    <col min="19" max="19" width="11.42578125" style="13" customWidth="1"/>
    <col min="20" max="20" width="11.42578125" style="13"/>
    <col min="21" max="21" width="2.5703125" style="13" customWidth="1"/>
    <col min="22" max="16384" width="11.42578125" style="13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5" t="str">
        <f xml:space="preserve"> "Matricualdos nuevos por género
"&amp;TD!D1&amp;" semestre del "&amp;TD!C1</f>
        <v>Matricualdos nuevos por género
I semestre del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21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21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21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21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22"/>
      <c r="J19" s="418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22"/>
      <c r="J20" s="418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506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P21" s="507"/>
      <c r="Q21" s="507"/>
      <c r="R21" s="507"/>
      <c r="S21" s="507"/>
      <c r="T21" s="507"/>
      <c r="U21" s="161"/>
    </row>
    <row r="22" spans="2:21" ht="13.5" customHeight="1" x14ac:dyDescent="0.2">
      <c r="B22" s="161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507"/>
      <c r="R22" s="507"/>
      <c r="S22" s="507"/>
      <c r="T22" s="507"/>
      <c r="U22" s="161"/>
    </row>
    <row r="23" spans="2:21" ht="13.5" customHeight="1" x14ac:dyDescent="0.2">
      <c r="B23" s="161"/>
      <c r="C23" s="507"/>
      <c r="D23" s="507"/>
      <c r="E23" s="507"/>
      <c r="F23" s="507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507"/>
      <c r="T23" s="507"/>
      <c r="U23" s="161"/>
    </row>
    <row r="24" spans="2:21" ht="13.5" customHeight="1" x14ac:dyDescent="0.2">
      <c r="B24" s="161"/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7"/>
      <c r="N24" s="507"/>
      <c r="O24" s="507"/>
      <c r="P24" s="507"/>
      <c r="Q24" s="507"/>
      <c r="R24" s="507"/>
      <c r="S24" s="507"/>
      <c r="T24" s="507"/>
      <c r="U24" s="161"/>
    </row>
    <row r="25" spans="2:21" ht="13.5" customHeight="1" x14ac:dyDescent="0.2">
      <c r="B25" s="161"/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161"/>
    </row>
    <row r="26" spans="2:21" ht="13.5" customHeight="1" x14ac:dyDescent="0.2">
      <c r="B26" s="161"/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161"/>
    </row>
    <row r="27" spans="2:21" ht="13.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445"/>
      <c r="K29" s="445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445"/>
      <c r="K30" s="445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/>
      <c r="K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/>
      <c r="K32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/>
      <c r="K33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/>
      <c r="K34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/>
      <c r="K35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/>
      <c r="K36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</row>
    <row r="38" spans="2:21" ht="13.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</row>
    <row r="42" spans="2:21" ht="13.5" customHeight="1" x14ac:dyDescent="0.2">
      <c r="B42" s="161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98" t="s">
        <v>138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</row>
    <row r="44" spans="2:21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  <row r="46" spans="2:21" x14ac:dyDescent="0.2">
      <c r="J46" s="117"/>
      <c r="K46" s="117"/>
      <c r="L46" s="117"/>
      <c r="M46" s="117"/>
    </row>
    <row r="47" spans="2:21" x14ac:dyDescent="0.2">
      <c r="J47" s="117"/>
      <c r="K47" s="15"/>
      <c r="L47" s="15"/>
      <c r="M47" s="117"/>
      <c r="N47" s="15"/>
      <c r="O47" s="15"/>
      <c r="P47" s="15"/>
    </row>
    <row r="48" spans="2:21" x14ac:dyDescent="0.2">
      <c r="J48" s="22"/>
      <c r="L48" s="27"/>
      <c r="M48" s="22"/>
      <c r="N48" s="15"/>
      <c r="O48" s="15"/>
      <c r="P48" s="15"/>
    </row>
    <row r="49" spans="10:16" x14ac:dyDescent="0.2">
      <c r="J49" s="22"/>
      <c r="L49" s="27"/>
      <c r="M49" s="22"/>
      <c r="N49" s="15"/>
      <c r="O49" s="15"/>
      <c r="P49" s="15"/>
    </row>
    <row r="50" spans="10:16" x14ac:dyDescent="0.2">
      <c r="J50" s="22"/>
      <c r="K50" s="22"/>
      <c r="L50" s="22"/>
      <c r="M50" s="22"/>
      <c r="N50" s="15"/>
      <c r="O50" s="15"/>
      <c r="P50" s="15"/>
    </row>
    <row r="51" spans="10:16" x14ac:dyDescent="0.2">
      <c r="J51" s="22"/>
      <c r="K51" s="22"/>
      <c r="L51" s="22"/>
      <c r="M51" s="22"/>
    </row>
    <row r="52" spans="10:16" x14ac:dyDescent="0.2">
      <c r="J52" s="117"/>
      <c r="K52" s="117"/>
      <c r="L52" s="117"/>
    </row>
  </sheetData>
  <mergeCells count="4">
    <mergeCell ref="C6:T9"/>
    <mergeCell ref="C21:T26"/>
    <mergeCell ref="C42:T42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0"/>
  <dimension ref="B2:U85"/>
  <sheetViews>
    <sheetView zoomScale="60" zoomScaleNormal="60" workbookViewId="0">
      <selection activeCell="C6" sqref="C6:T9"/>
    </sheetView>
  </sheetViews>
  <sheetFormatPr baseColWidth="10" defaultColWidth="11.42578125" defaultRowHeight="12.75" x14ac:dyDescent="0.2"/>
  <cols>
    <col min="1" max="1" width="3" style="13" customWidth="1"/>
    <col min="2" max="2" width="2.42578125" style="13" customWidth="1"/>
    <col min="3" max="10" width="11.42578125" style="13"/>
    <col min="11" max="11" width="53.42578125" style="13" bestFit="1" customWidth="1"/>
    <col min="12" max="12" width="29" style="13" bestFit="1" customWidth="1"/>
    <col min="13" max="13" width="13" style="13" bestFit="1" customWidth="1"/>
    <col min="14" max="14" width="16.28515625" style="13" bestFit="1" customWidth="1"/>
    <col min="15" max="19" width="11.42578125" style="13"/>
    <col min="20" max="20" width="11.42578125" style="13" customWidth="1"/>
    <col min="21" max="21" width="2.42578125" style="13" customWidth="1"/>
    <col min="22" max="16384" width="11.42578125" style="13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2.7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2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2.75" customHeight="1" x14ac:dyDescent="0.2">
      <c r="B6" s="161"/>
      <c r="C6" s="505" t="str">
        <f>+"Matriculados Nuevos por género y división académica
"&amp;TD!D1&amp;" semestre de "&amp;TD!C1</f>
        <v>Matriculados Nuevos por género y división académica
I semestre de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21" ht="12.7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21" ht="12.7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21" ht="12.7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21" ht="12.7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2.7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2.7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2.7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2.7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ht="12.7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2.7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445"/>
      <c r="L16" s="445"/>
      <c r="M16"/>
      <c r="N16"/>
      <c r="O16" s="31"/>
      <c r="P16" s="31"/>
      <c r="Q16" s="31"/>
      <c r="R16" s="31"/>
      <c r="S16" s="31"/>
      <c r="T16" s="31"/>
      <c r="U16" s="161"/>
    </row>
    <row r="17" spans="2:21" ht="12.7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/>
      <c r="L17"/>
      <c r="M17"/>
      <c r="N17"/>
      <c r="O17" s="31"/>
      <c r="P17" s="31"/>
      <c r="Q17" s="31"/>
      <c r="R17" s="31"/>
      <c r="S17" s="31"/>
      <c r="T17" s="31"/>
      <c r="U17" s="161"/>
    </row>
    <row r="18" spans="2:21" ht="12.7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/>
      <c r="L18"/>
      <c r="M18"/>
      <c r="N18"/>
      <c r="O18" s="31"/>
      <c r="P18" s="31"/>
      <c r="Q18" s="31"/>
      <c r="R18" s="31"/>
      <c r="S18" s="31"/>
      <c r="T18" s="31"/>
      <c r="U18" s="161"/>
    </row>
    <row r="19" spans="2:21" ht="12.7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/>
      <c r="L19"/>
      <c r="M19"/>
      <c r="N19"/>
      <c r="O19" s="31"/>
      <c r="P19" s="31"/>
      <c r="Q19" s="31"/>
      <c r="R19" s="31"/>
      <c r="S19" s="31"/>
      <c r="T19" s="31"/>
      <c r="U19" s="161"/>
    </row>
    <row r="20" spans="2:21" ht="12.7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/>
      <c r="L20"/>
      <c r="M20"/>
      <c r="N20"/>
      <c r="O20" s="31"/>
      <c r="P20" s="31"/>
      <c r="Q20" s="31"/>
      <c r="R20" s="31"/>
      <c r="S20" s="31"/>
      <c r="T20" s="31"/>
      <c r="U20" s="161"/>
    </row>
    <row r="21" spans="2:21" ht="12.75" customHeight="1" x14ac:dyDescent="0.2">
      <c r="B21" s="161"/>
      <c r="C21" s="60"/>
      <c r="D21" s="61"/>
      <c r="E21" s="61"/>
      <c r="F21" s="61"/>
      <c r="G21" s="61"/>
      <c r="H21" s="61"/>
      <c r="I21" s="61"/>
      <c r="J21" s="61"/>
      <c r="K21"/>
      <c r="L21"/>
      <c r="M21"/>
      <c r="N21"/>
      <c r="O21" s="61"/>
      <c r="P21" s="61"/>
      <c r="Q21" s="61"/>
      <c r="R21" s="61"/>
      <c r="S21" s="61"/>
      <c r="T21" s="61"/>
      <c r="U21" s="161"/>
    </row>
    <row r="22" spans="2:21" ht="12.75" customHeight="1" x14ac:dyDescent="0.2">
      <c r="B22" s="161"/>
      <c r="C22" s="61"/>
      <c r="D22" s="61"/>
      <c r="E22" s="61"/>
      <c r="F22" s="61"/>
      <c r="G22" s="61"/>
      <c r="H22" s="61"/>
      <c r="I22" s="61"/>
      <c r="J22" s="61"/>
      <c r="K22"/>
      <c r="L22"/>
      <c r="M22"/>
      <c r="N22"/>
      <c r="O22" s="61"/>
      <c r="P22" s="61"/>
      <c r="Q22" s="61"/>
      <c r="R22" s="61"/>
      <c r="S22" s="61"/>
      <c r="T22" s="61"/>
      <c r="U22" s="161"/>
    </row>
    <row r="23" spans="2:21" ht="12.75" customHeight="1" x14ac:dyDescent="0.2">
      <c r="B23" s="161"/>
      <c r="C23" s="61"/>
      <c r="D23" s="61"/>
      <c r="E23" s="61"/>
      <c r="F23" s="61"/>
      <c r="G23" s="61"/>
      <c r="H23" s="61"/>
      <c r="I23" s="61"/>
      <c r="J23" s="61"/>
      <c r="K23"/>
      <c r="L23"/>
      <c r="M23"/>
      <c r="N23"/>
      <c r="O23" s="61"/>
      <c r="P23" s="61"/>
      <c r="Q23" s="61"/>
      <c r="R23" s="61"/>
      <c r="S23" s="61"/>
      <c r="T23" s="61"/>
      <c r="U23" s="161"/>
    </row>
    <row r="24" spans="2:21" ht="12.7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/>
      <c r="L24"/>
      <c r="M24"/>
      <c r="N24"/>
      <c r="O24" s="61"/>
      <c r="P24" s="61"/>
      <c r="Q24" s="61"/>
      <c r="R24" s="61"/>
      <c r="S24" s="61"/>
      <c r="T24" s="61"/>
      <c r="U24" s="161"/>
    </row>
    <row r="25" spans="2:21" ht="12.7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/>
      <c r="L25"/>
      <c r="M25"/>
      <c r="N25"/>
      <c r="O25" s="61"/>
      <c r="P25" s="61"/>
      <c r="Q25" s="61"/>
      <c r="R25" s="61"/>
      <c r="S25" s="61"/>
      <c r="T25" s="61"/>
      <c r="U25" s="161"/>
    </row>
    <row r="26" spans="2:21" ht="12.7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/>
      <c r="L26"/>
      <c r="M26"/>
      <c r="N26"/>
      <c r="O26" s="61"/>
      <c r="P26" s="61"/>
      <c r="Q26" s="61"/>
      <c r="R26" s="61"/>
      <c r="S26" s="61"/>
      <c r="T26" s="61"/>
      <c r="U26" s="161"/>
    </row>
    <row r="27" spans="2:21" ht="12.7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/>
      <c r="L27"/>
      <c r="M27"/>
      <c r="N27"/>
      <c r="O27" s="31"/>
      <c r="P27" s="31"/>
      <c r="Q27" s="31"/>
      <c r="R27" s="31"/>
      <c r="S27" s="31"/>
      <c r="T27" s="31"/>
      <c r="U27" s="161"/>
    </row>
    <row r="28" spans="2:21" ht="12.7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/>
      <c r="L28"/>
      <c r="M28"/>
      <c r="N28"/>
      <c r="O28" s="31"/>
      <c r="P28" s="31"/>
      <c r="Q28" s="31"/>
      <c r="R28" s="31"/>
      <c r="S28" s="31"/>
      <c r="T28" s="31"/>
      <c r="U28" s="161"/>
    </row>
    <row r="29" spans="2:21" ht="12.7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/>
      <c r="L29"/>
      <c r="M29"/>
      <c r="N29"/>
      <c r="O29" s="31"/>
      <c r="P29" s="31"/>
      <c r="Q29" s="31"/>
      <c r="R29" s="31"/>
      <c r="S29" s="31"/>
      <c r="T29" s="31"/>
      <c r="U29" s="161"/>
    </row>
    <row r="30" spans="2:21" ht="12.7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/>
      <c r="L30"/>
      <c r="M30"/>
      <c r="N30"/>
      <c r="O30" s="31"/>
      <c r="P30" s="31"/>
      <c r="Q30" s="31"/>
      <c r="R30" s="31"/>
      <c r="S30" s="31"/>
      <c r="T30" s="31"/>
      <c r="U30" s="161"/>
    </row>
    <row r="31" spans="2:21" ht="12.7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/>
      <c r="L31"/>
      <c r="M31"/>
      <c r="N31"/>
      <c r="O31" s="31"/>
      <c r="P31" s="31"/>
      <c r="Q31" s="31"/>
      <c r="R31" s="31"/>
      <c r="S31" s="31"/>
      <c r="T31" s="31"/>
      <c r="U31" s="161"/>
    </row>
    <row r="32" spans="2:21" ht="12.7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/>
      <c r="L32"/>
      <c r="M32"/>
      <c r="N32"/>
      <c r="O32" s="31"/>
      <c r="P32" s="31"/>
      <c r="Q32" s="31"/>
      <c r="R32" s="31"/>
      <c r="S32" s="31"/>
      <c r="T32" s="31"/>
      <c r="U32" s="161"/>
    </row>
    <row r="33" spans="2:21" ht="12.7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/>
      <c r="L33"/>
      <c r="M33"/>
      <c r="N33"/>
      <c r="O33" s="31"/>
      <c r="P33" s="31"/>
      <c r="Q33" s="31"/>
      <c r="R33" s="31"/>
      <c r="S33" s="31"/>
      <c r="T33" s="31"/>
      <c r="U33" s="161"/>
    </row>
    <row r="34" spans="2:21" ht="12.7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/>
      <c r="L34"/>
      <c r="M34"/>
      <c r="N34"/>
      <c r="O34" s="31"/>
      <c r="P34" s="31"/>
      <c r="Q34" s="31"/>
      <c r="R34" s="31"/>
      <c r="S34" s="31"/>
      <c r="T34" s="31"/>
      <c r="U34" s="161"/>
    </row>
    <row r="35" spans="2:21" ht="12.7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2.7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8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</row>
    <row r="38" spans="2:21" ht="12.7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</row>
    <row r="39" spans="2:21" ht="12.7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</row>
    <row r="40" spans="2:21" ht="12.7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2.7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</row>
    <row r="42" spans="2:21" ht="12.7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2.75" customHeight="1" x14ac:dyDescent="0.2">
      <c r="B43" s="161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</row>
    <row r="44" spans="2:21" ht="12.7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  <row r="50" spans="9:13" x14ac:dyDescent="0.2">
      <c r="I50" s="15"/>
      <c r="J50" s="15"/>
      <c r="K50" s="15"/>
      <c r="L50" s="15"/>
      <c r="M50" s="15"/>
    </row>
    <row r="51" spans="9:13" x14ac:dyDescent="0.2">
      <c r="I51" s="15"/>
      <c r="J51" s="15" t="s">
        <v>1</v>
      </c>
      <c r="K51" s="15" t="s">
        <v>5</v>
      </c>
      <c r="L51" s="15"/>
      <c r="M51" s="15"/>
    </row>
    <row r="52" spans="9:13" x14ac:dyDescent="0.2">
      <c r="I52" s="15" t="s">
        <v>21</v>
      </c>
      <c r="J52" s="270">
        <v>0.4375</v>
      </c>
      <c r="K52" s="270">
        <v>0.5625</v>
      </c>
      <c r="L52" s="15"/>
      <c r="M52" s="15"/>
    </row>
    <row r="53" spans="9:13" x14ac:dyDescent="0.2">
      <c r="I53" s="15" t="s">
        <v>149</v>
      </c>
      <c r="J53" s="270">
        <v>0.56756756756756754</v>
      </c>
      <c r="K53" s="270">
        <v>0.43243243243243246</v>
      </c>
      <c r="L53" s="15"/>
      <c r="M53" s="15"/>
    </row>
    <row r="54" spans="9:13" x14ac:dyDescent="0.2">
      <c r="I54" s="15" t="s">
        <v>150</v>
      </c>
      <c r="J54" s="270">
        <v>0.62980769230769229</v>
      </c>
      <c r="K54" s="270">
        <v>0.37019230769230771</v>
      </c>
      <c r="L54" s="15"/>
      <c r="M54" s="15"/>
    </row>
    <row r="55" spans="9:13" x14ac:dyDescent="0.2">
      <c r="I55" s="15" t="s">
        <v>151</v>
      </c>
      <c r="J55" s="270">
        <v>0.22311827956989247</v>
      </c>
      <c r="K55" s="270">
        <v>0.7768817204301075</v>
      </c>
      <c r="L55" s="15"/>
      <c r="M55" s="15"/>
    </row>
    <row r="56" spans="9:13" x14ac:dyDescent="0.2">
      <c r="I56" s="15" t="s">
        <v>74</v>
      </c>
      <c r="J56" s="270">
        <v>0.67469879518072284</v>
      </c>
      <c r="K56" s="270">
        <v>0.3253012048192771</v>
      </c>
      <c r="L56" s="15"/>
      <c r="M56" s="15"/>
    </row>
    <row r="57" spans="9:13" x14ac:dyDescent="0.2">
      <c r="I57" s="15" t="s">
        <v>84</v>
      </c>
      <c r="J57" s="270">
        <v>0.93333333333333335</v>
      </c>
      <c r="K57" s="270">
        <v>6.6666666666666666E-2</v>
      </c>
      <c r="L57" s="15"/>
      <c r="M57" s="15"/>
    </row>
    <row r="58" spans="9:13" x14ac:dyDescent="0.2">
      <c r="I58" s="15" t="s">
        <v>78</v>
      </c>
      <c r="J58" s="270">
        <v>0.70338983050847459</v>
      </c>
      <c r="K58" s="270">
        <v>0.29661016949152541</v>
      </c>
      <c r="L58" s="15"/>
      <c r="M58" s="15"/>
    </row>
    <row r="59" spans="9:13" x14ac:dyDescent="0.2">
      <c r="I59" s="15" t="s">
        <v>152</v>
      </c>
      <c r="J59" s="270">
        <v>0.3</v>
      </c>
      <c r="K59" s="270">
        <v>0.7</v>
      </c>
      <c r="L59" s="15"/>
      <c r="M59" s="15"/>
    </row>
    <row r="60" spans="9:13" x14ac:dyDescent="0.2">
      <c r="I60" s="15" t="s">
        <v>32</v>
      </c>
      <c r="J60" s="270">
        <v>0.73529411764705888</v>
      </c>
      <c r="K60" s="270">
        <v>0.26470588235294118</v>
      </c>
      <c r="L60" s="15"/>
      <c r="M60" s="15"/>
    </row>
    <row r="61" spans="9:13" x14ac:dyDescent="0.2">
      <c r="I61" s="15" t="s">
        <v>82</v>
      </c>
      <c r="J61" s="270">
        <v>0.27777777777777779</v>
      </c>
      <c r="K61" s="270">
        <v>0.72222222222222221</v>
      </c>
      <c r="L61" s="15"/>
      <c r="M61" s="15"/>
    </row>
    <row r="62" spans="9:13" x14ac:dyDescent="0.2">
      <c r="I62" s="15"/>
      <c r="J62" s="15"/>
      <c r="K62" s="15"/>
      <c r="L62" s="15"/>
      <c r="M62" s="15"/>
    </row>
    <row r="63" spans="9:13" x14ac:dyDescent="0.2">
      <c r="I63" s="15"/>
      <c r="J63" s="15"/>
      <c r="K63" s="15"/>
      <c r="L63" s="15"/>
      <c r="M63" s="15"/>
    </row>
    <row r="64" spans="9:13" x14ac:dyDescent="0.2">
      <c r="I64" s="15"/>
      <c r="J64" s="15"/>
      <c r="K64" s="15"/>
      <c r="L64" s="15"/>
      <c r="M64" s="15"/>
    </row>
    <row r="65" spans="9:13" x14ac:dyDescent="0.2">
      <c r="I65" s="15"/>
      <c r="J65" s="15"/>
      <c r="K65" s="15"/>
      <c r="L65" s="15"/>
      <c r="M65" s="15"/>
    </row>
    <row r="66" spans="9:13" x14ac:dyDescent="0.2">
      <c r="I66" s="15"/>
      <c r="J66" s="15"/>
      <c r="K66" s="15"/>
      <c r="L66" s="15"/>
      <c r="M66" s="15"/>
    </row>
    <row r="67" spans="9:13" x14ac:dyDescent="0.2">
      <c r="I67" s="15"/>
      <c r="J67" s="15"/>
      <c r="K67" s="15"/>
      <c r="L67" s="15"/>
      <c r="M67" s="15"/>
    </row>
    <row r="68" spans="9:13" x14ac:dyDescent="0.2">
      <c r="I68" s="15"/>
      <c r="J68" s="15"/>
      <c r="K68" s="15"/>
      <c r="L68" s="15"/>
      <c r="M68" s="15"/>
    </row>
    <row r="69" spans="9:13" x14ac:dyDescent="0.2">
      <c r="I69" s="15"/>
      <c r="J69" s="15"/>
      <c r="K69" s="15"/>
      <c r="L69" s="15"/>
      <c r="M69" s="15"/>
    </row>
    <row r="70" spans="9:13" x14ac:dyDescent="0.2">
      <c r="I70" s="15"/>
      <c r="J70" s="15"/>
      <c r="K70" s="15"/>
      <c r="L70" s="15"/>
      <c r="M70" s="15"/>
    </row>
    <row r="71" spans="9:13" x14ac:dyDescent="0.2">
      <c r="I71" s="15"/>
      <c r="J71" s="15"/>
      <c r="K71" s="15"/>
      <c r="L71" s="15"/>
      <c r="M71" s="15"/>
    </row>
    <row r="72" spans="9:13" x14ac:dyDescent="0.2">
      <c r="I72" s="15"/>
      <c r="J72" s="15"/>
      <c r="K72" s="15"/>
      <c r="L72" s="15"/>
      <c r="M72" s="15"/>
    </row>
    <row r="73" spans="9:13" x14ac:dyDescent="0.2">
      <c r="I73" s="15"/>
      <c r="J73" s="15"/>
      <c r="K73" s="15"/>
      <c r="L73" s="15"/>
      <c r="M73" s="15"/>
    </row>
    <row r="74" spans="9:13" x14ac:dyDescent="0.2">
      <c r="I74" s="15"/>
      <c r="J74" s="15"/>
      <c r="K74" s="15"/>
      <c r="L74" s="15"/>
      <c r="M74" s="15"/>
    </row>
    <row r="75" spans="9:13" x14ac:dyDescent="0.2">
      <c r="I75" s="15"/>
      <c r="J75" s="15"/>
      <c r="K75" s="15"/>
      <c r="L75" s="15"/>
      <c r="M75" s="15"/>
    </row>
    <row r="76" spans="9:13" x14ac:dyDescent="0.2">
      <c r="I76" s="15"/>
      <c r="J76" s="15"/>
      <c r="K76" s="15"/>
      <c r="L76" s="15"/>
      <c r="M76" s="15"/>
    </row>
    <row r="77" spans="9:13" x14ac:dyDescent="0.2">
      <c r="I77" s="15"/>
      <c r="J77" s="15"/>
      <c r="K77" s="15"/>
      <c r="L77" s="15"/>
      <c r="M77" s="15"/>
    </row>
    <row r="78" spans="9:13" x14ac:dyDescent="0.2">
      <c r="I78" s="15"/>
      <c r="J78" s="15"/>
      <c r="K78" s="15"/>
      <c r="L78" s="15"/>
      <c r="M78" s="15"/>
    </row>
    <row r="79" spans="9:13" x14ac:dyDescent="0.2">
      <c r="I79" s="15"/>
      <c r="J79" s="15"/>
      <c r="K79" s="15"/>
      <c r="L79" s="15"/>
      <c r="M79" s="15"/>
    </row>
    <row r="80" spans="9:13" x14ac:dyDescent="0.2">
      <c r="I80" s="15"/>
      <c r="J80" s="15"/>
      <c r="K80" s="15"/>
      <c r="L80" s="15"/>
      <c r="M80" s="15"/>
    </row>
    <row r="81" spans="9:13" x14ac:dyDescent="0.2">
      <c r="I81" s="15"/>
      <c r="J81" s="15"/>
      <c r="K81" s="15"/>
      <c r="L81" s="15"/>
      <c r="M81" s="15"/>
    </row>
    <row r="82" spans="9:13" x14ac:dyDescent="0.2">
      <c r="I82" s="15"/>
      <c r="J82" s="15"/>
      <c r="K82" s="15"/>
      <c r="L82" s="15"/>
      <c r="M82" s="15"/>
    </row>
    <row r="83" spans="9:13" x14ac:dyDescent="0.2">
      <c r="I83" s="15"/>
      <c r="J83" s="15"/>
      <c r="K83" s="15"/>
      <c r="L83" s="15"/>
      <c r="M83" s="15"/>
    </row>
    <row r="84" spans="9:13" x14ac:dyDescent="0.2">
      <c r="I84" s="15"/>
      <c r="J84" s="15"/>
      <c r="K84" s="15"/>
      <c r="L84" s="15"/>
      <c r="M84" s="15"/>
    </row>
    <row r="85" spans="9:13" x14ac:dyDescent="0.2">
      <c r="I85" s="15"/>
      <c r="J85" s="15"/>
      <c r="K85" s="15"/>
      <c r="L85" s="15"/>
      <c r="M85" s="15"/>
    </row>
  </sheetData>
  <mergeCells count="3">
    <mergeCell ref="C6:T9"/>
    <mergeCell ref="C43:T43"/>
    <mergeCell ref="C42:T4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1"/>
  <dimension ref="B2:O69"/>
  <sheetViews>
    <sheetView zoomScale="90" zoomScaleNormal="90" workbookViewId="0"/>
  </sheetViews>
  <sheetFormatPr baseColWidth="10" defaultColWidth="11.42578125" defaultRowHeight="14.25" x14ac:dyDescent="0.2"/>
  <cols>
    <col min="1" max="1" width="14.5703125" style="3" customWidth="1"/>
    <col min="2" max="2" width="2.5703125" style="3" customWidth="1"/>
    <col min="3" max="4" width="10.42578125" style="3" customWidth="1"/>
    <col min="5" max="5" width="56.85546875" style="3" customWidth="1"/>
    <col min="6" max="6" width="14.42578125" style="3" bestFit="1" customWidth="1"/>
    <col min="7" max="9" width="11.42578125" style="3"/>
    <col min="10" max="10" width="15.85546875" style="3" customWidth="1"/>
    <col min="11" max="12" width="10.42578125" style="3" customWidth="1"/>
    <col min="13" max="13" width="2.42578125" style="3" customWidth="1"/>
    <col min="14" max="14" width="13" style="3" customWidth="1"/>
    <col min="15" max="16384" width="11.42578125" style="3"/>
  </cols>
  <sheetData>
    <row r="2" spans="2:13" ht="12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205"/>
      <c r="L2" s="205"/>
      <c r="M2" s="205"/>
    </row>
    <row r="3" spans="2:13" ht="13.5" customHeight="1" x14ac:dyDescent="0.25">
      <c r="B3" s="148"/>
      <c r="C3" s="43"/>
      <c r="D3" s="43"/>
      <c r="E3" s="53"/>
      <c r="F3" s="53"/>
      <c r="G3" s="53"/>
      <c r="H3" s="53"/>
      <c r="I3" s="53"/>
      <c r="J3" s="53"/>
      <c r="K3" s="57"/>
      <c r="L3" s="57"/>
      <c r="M3" s="205"/>
    </row>
    <row r="4" spans="2:13" ht="13.5" customHeight="1" x14ac:dyDescent="0.25">
      <c r="B4" s="148"/>
      <c r="C4" s="43"/>
      <c r="D4" s="43"/>
      <c r="E4" s="53"/>
      <c r="F4" s="53"/>
      <c r="G4" s="53"/>
      <c r="H4" s="53"/>
      <c r="I4" s="53"/>
      <c r="J4" s="53"/>
      <c r="K4" s="57"/>
      <c r="L4" s="57"/>
      <c r="M4" s="205"/>
    </row>
    <row r="5" spans="2:13" ht="13.5" customHeight="1" x14ac:dyDescent="0.25">
      <c r="B5" s="148"/>
      <c r="C5" s="43"/>
      <c r="D5" s="43"/>
      <c r="E5" s="53"/>
      <c r="F5" s="53"/>
      <c r="G5" s="53"/>
      <c r="H5" s="53"/>
      <c r="I5" s="53"/>
      <c r="J5" s="53"/>
      <c r="K5" s="57"/>
      <c r="L5" s="57"/>
      <c r="M5" s="205"/>
    </row>
    <row r="6" spans="2:13" ht="13.5" customHeight="1" x14ac:dyDescent="0.2">
      <c r="B6" s="148"/>
      <c r="C6" s="511" t="str">
        <f>+"Matriculados Nuevos por género, división y programa académico
"&amp;TD!D1&amp;" semestre de "&amp;TD!C1</f>
        <v>Matriculados Nuevos por género, división y programa académico
I semestre de 2026</v>
      </c>
      <c r="D6" s="511"/>
      <c r="E6" s="511"/>
      <c r="F6" s="511"/>
      <c r="G6" s="511"/>
      <c r="H6" s="511"/>
      <c r="I6" s="511"/>
      <c r="J6" s="511"/>
      <c r="K6" s="511"/>
      <c r="L6" s="511"/>
      <c r="M6" s="205"/>
    </row>
    <row r="7" spans="2:13" ht="13.5" customHeight="1" x14ac:dyDescent="0.2">
      <c r="B7" s="148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205"/>
    </row>
    <row r="8" spans="2:13" ht="13.5" customHeight="1" x14ac:dyDescent="0.2">
      <c r="B8" s="148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205"/>
    </row>
    <row r="9" spans="2:13" ht="13.5" customHeight="1" x14ac:dyDescent="0.2">
      <c r="B9" s="148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205"/>
    </row>
    <row r="10" spans="2:13" ht="13.5" customHeight="1" x14ac:dyDescent="0.25">
      <c r="B10" s="148"/>
      <c r="C10" s="43"/>
      <c r="D10" s="43"/>
      <c r="E10" s="46"/>
      <c r="F10" s="46"/>
      <c r="G10" s="46"/>
      <c r="H10" s="46"/>
      <c r="I10" s="46"/>
      <c r="J10" s="46"/>
      <c r="K10" s="57"/>
      <c r="L10" s="57"/>
      <c r="M10" s="205"/>
    </row>
    <row r="11" spans="2:13" ht="13.5" customHeight="1" x14ac:dyDescent="0.25">
      <c r="B11" s="148"/>
      <c r="C11" s="43"/>
      <c r="D11" s="43"/>
      <c r="E11" s="46"/>
      <c r="F11" s="46"/>
      <c r="G11" s="46"/>
      <c r="H11" s="46"/>
      <c r="I11" s="46"/>
      <c r="J11" s="46"/>
      <c r="K11" s="57"/>
      <c r="L11" s="57"/>
      <c r="M11" s="205"/>
    </row>
    <row r="12" spans="2:13" ht="18" customHeight="1" x14ac:dyDescent="0.2">
      <c r="B12" s="148"/>
      <c r="C12" s="43"/>
      <c r="D12" s="43"/>
      <c r="E12" s="509" t="s">
        <v>153</v>
      </c>
      <c r="F12" s="509" t="s">
        <v>154</v>
      </c>
      <c r="G12" s="509"/>
      <c r="H12" s="512" t="s">
        <v>155</v>
      </c>
      <c r="I12" s="513"/>
      <c r="J12" s="509" t="s">
        <v>135</v>
      </c>
      <c r="K12" s="112"/>
      <c r="L12" s="112"/>
      <c r="M12" s="205"/>
    </row>
    <row r="13" spans="2:13" ht="18" customHeight="1" x14ac:dyDescent="0.2">
      <c r="B13" s="148"/>
      <c r="C13" s="43"/>
      <c r="D13" s="43"/>
      <c r="E13" s="510"/>
      <c r="F13" s="147" t="s">
        <v>147</v>
      </c>
      <c r="G13" s="147" t="s">
        <v>148</v>
      </c>
      <c r="H13" s="147" t="s">
        <v>147</v>
      </c>
      <c r="I13" s="147" t="s">
        <v>148</v>
      </c>
      <c r="J13" s="510"/>
      <c r="K13" s="136"/>
      <c r="L13" s="136"/>
      <c r="M13" s="205"/>
    </row>
    <row r="14" spans="2:13" ht="13.5" customHeight="1" x14ac:dyDescent="0.2">
      <c r="B14" s="148"/>
      <c r="C14" s="43"/>
      <c r="D14" s="43"/>
      <c r="E14" s="183" t="s">
        <v>21</v>
      </c>
      <c r="F14" s="154">
        <v>85</v>
      </c>
      <c r="G14" s="154">
        <v>84</v>
      </c>
      <c r="H14" s="244">
        <v>0.50295857988165682</v>
      </c>
      <c r="I14" s="244">
        <v>0.49704142011834318</v>
      </c>
      <c r="J14" s="154">
        <v>169</v>
      </c>
      <c r="K14" s="54">
        <f>+F14/J14</f>
        <v>0.50295857988165682</v>
      </c>
      <c r="L14" s="54">
        <f>+G14/J14</f>
        <v>0.49704142011834318</v>
      </c>
      <c r="M14" s="205"/>
    </row>
    <row r="15" spans="2:13" ht="13.5" customHeight="1" x14ac:dyDescent="0.2">
      <c r="B15" s="148"/>
      <c r="C15" s="43"/>
      <c r="D15" s="43"/>
      <c r="E15" s="47" t="s">
        <v>20</v>
      </c>
      <c r="F15" s="252">
        <v>30</v>
      </c>
      <c r="G15" s="448">
        <v>32</v>
      </c>
      <c r="H15" s="233">
        <v>0.4838709677419355</v>
      </c>
      <c r="I15" s="233">
        <v>0.5161290322580645</v>
      </c>
      <c r="J15" s="49">
        <v>62</v>
      </c>
      <c r="K15" s="54"/>
      <c r="L15" s="54"/>
      <c r="M15" s="205"/>
    </row>
    <row r="16" spans="2:13" ht="13.5" customHeight="1" x14ac:dyDescent="0.2">
      <c r="B16" s="148"/>
      <c r="C16" s="43"/>
      <c r="D16" s="43"/>
      <c r="E16" s="50" t="s">
        <v>40</v>
      </c>
      <c r="F16" s="296">
        <v>11</v>
      </c>
      <c r="G16" s="296">
        <v>11</v>
      </c>
      <c r="H16" s="234">
        <v>0.5</v>
      </c>
      <c r="I16" s="234">
        <v>0.5</v>
      </c>
      <c r="J16" s="52">
        <v>22</v>
      </c>
      <c r="K16" s="54"/>
      <c r="L16" s="54"/>
      <c r="M16" s="205"/>
    </row>
    <row r="17" spans="2:13" ht="13.5" customHeight="1" x14ac:dyDescent="0.2">
      <c r="B17" s="148"/>
      <c r="C17" s="43"/>
      <c r="D17" s="43"/>
      <c r="E17" s="47" t="s">
        <v>24</v>
      </c>
      <c r="F17" s="252">
        <v>44</v>
      </c>
      <c r="G17" s="252">
        <v>41</v>
      </c>
      <c r="H17" s="233">
        <v>0.51764705882352946</v>
      </c>
      <c r="I17" s="233">
        <v>0.4823529411764706</v>
      </c>
      <c r="J17" s="49">
        <v>85</v>
      </c>
      <c r="K17" s="54"/>
      <c r="L17" s="54"/>
      <c r="M17" s="205"/>
    </row>
    <row r="18" spans="2:13" ht="13.5" customHeight="1" x14ac:dyDescent="0.2">
      <c r="B18" s="148"/>
      <c r="C18" s="43"/>
      <c r="D18" s="43"/>
      <c r="E18" s="186" t="s">
        <v>149</v>
      </c>
      <c r="F18" s="253">
        <v>73</v>
      </c>
      <c r="G18" s="253">
        <v>51</v>
      </c>
      <c r="H18" s="244">
        <v>0.58870967741935487</v>
      </c>
      <c r="I18" s="244">
        <v>0.41129032258064518</v>
      </c>
      <c r="J18" s="154">
        <v>124</v>
      </c>
      <c r="K18" s="54">
        <f>+F18/J18</f>
        <v>0.58870967741935487</v>
      </c>
      <c r="L18" s="54">
        <f>+G18/J18</f>
        <v>0.41129032258064518</v>
      </c>
      <c r="M18" s="205"/>
    </row>
    <row r="19" spans="2:13" ht="13.5" customHeight="1" x14ac:dyDescent="0.2">
      <c r="B19" s="148"/>
      <c r="C19" s="43"/>
      <c r="D19" s="43"/>
      <c r="E19" s="47" t="s">
        <v>50</v>
      </c>
      <c r="F19" s="252">
        <v>7</v>
      </c>
      <c r="G19" s="252">
        <v>1</v>
      </c>
      <c r="H19" s="233">
        <v>0.875</v>
      </c>
      <c r="I19" s="233">
        <v>0.125</v>
      </c>
      <c r="J19" s="49">
        <v>8</v>
      </c>
      <c r="K19" s="54"/>
      <c r="L19" s="54"/>
      <c r="M19" s="205"/>
    </row>
    <row r="20" spans="2:13" ht="13.5" customHeight="1" x14ac:dyDescent="0.2">
      <c r="B20" s="148"/>
      <c r="C20" s="43"/>
      <c r="D20" s="43"/>
      <c r="E20" s="50" t="s">
        <v>4</v>
      </c>
      <c r="F20" s="296">
        <v>46</v>
      </c>
      <c r="G20" s="296">
        <v>44</v>
      </c>
      <c r="H20" s="234">
        <v>0.51111111111111107</v>
      </c>
      <c r="I20" s="234">
        <v>0.48888888888888887</v>
      </c>
      <c r="J20" s="52">
        <v>90</v>
      </c>
      <c r="K20" s="54"/>
      <c r="L20" s="54"/>
      <c r="M20" s="205"/>
    </row>
    <row r="21" spans="2:13" ht="13.5" customHeight="1" x14ac:dyDescent="0.2">
      <c r="B21" s="148"/>
      <c r="C21" s="43"/>
      <c r="D21" s="43"/>
      <c r="E21" s="47" t="s">
        <v>30</v>
      </c>
      <c r="F21" s="252">
        <v>20</v>
      </c>
      <c r="G21" s="252">
        <v>6</v>
      </c>
      <c r="H21" s="233">
        <v>0.76923076923076927</v>
      </c>
      <c r="I21" s="233">
        <v>0.23076923076923078</v>
      </c>
      <c r="J21" s="49">
        <v>26</v>
      </c>
      <c r="K21" s="54"/>
      <c r="L21" s="54"/>
      <c r="M21" s="205"/>
    </row>
    <row r="22" spans="2:13" ht="13.5" customHeight="1" x14ac:dyDescent="0.2">
      <c r="B22" s="148"/>
      <c r="C22" s="43"/>
      <c r="D22" s="43"/>
      <c r="E22" s="186" t="s">
        <v>150</v>
      </c>
      <c r="F22" s="253">
        <v>173</v>
      </c>
      <c r="G22" s="253">
        <v>68</v>
      </c>
      <c r="H22" s="244">
        <v>0.71784232365145229</v>
      </c>
      <c r="I22" s="244">
        <v>0.28215767634854771</v>
      </c>
      <c r="J22" s="154">
        <v>241</v>
      </c>
      <c r="K22" s="54">
        <f>+F22/J22</f>
        <v>0.71784232365145229</v>
      </c>
      <c r="L22" s="54">
        <f>+G22/J22</f>
        <v>0.28215767634854771</v>
      </c>
      <c r="M22" s="205"/>
    </row>
    <row r="23" spans="2:13" ht="13.5" customHeight="1" x14ac:dyDescent="0.2">
      <c r="B23" s="148"/>
      <c r="C23" s="43"/>
      <c r="D23" s="43"/>
      <c r="E23" s="47" t="s">
        <v>29</v>
      </c>
      <c r="F23" s="252">
        <v>35</v>
      </c>
      <c r="G23" s="252">
        <v>3</v>
      </c>
      <c r="H23" s="233">
        <v>0.92105263157894735</v>
      </c>
      <c r="I23" s="233">
        <v>7.8947368421052627E-2</v>
      </c>
      <c r="J23" s="49">
        <v>38</v>
      </c>
      <c r="K23" s="54"/>
      <c r="L23" s="54"/>
      <c r="M23" s="205"/>
    </row>
    <row r="24" spans="2:13" ht="13.5" customHeight="1" x14ac:dyDescent="0.2">
      <c r="B24" s="148"/>
      <c r="C24" s="43"/>
      <c r="D24" s="43"/>
      <c r="E24" s="50" t="s">
        <v>22</v>
      </c>
      <c r="F24" s="296">
        <v>116</v>
      </c>
      <c r="G24" s="296">
        <v>59</v>
      </c>
      <c r="H24" s="234">
        <v>0.66285714285714281</v>
      </c>
      <c r="I24" s="234">
        <v>0.33714285714285713</v>
      </c>
      <c r="J24" s="52">
        <v>175</v>
      </c>
      <c r="K24" s="54"/>
      <c r="L24" s="54"/>
      <c r="M24" s="205"/>
    </row>
    <row r="25" spans="2:13" ht="13.5" customHeight="1" x14ac:dyDescent="0.2">
      <c r="B25" s="148"/>
      <c r="C25" s="43"/>
      <c r="D25" s="43"/>
      <c r="E25" s="47" t="s">
        <v>11</v>
      </c>
      <c r="F25" s="252">
        <v>22</v>
      </c>
      <c r="G25" s="252">
        <v>6</v>
      </c>
      <c r="H25" s="233">
        <v>0.7857142857142857</v>
      </c>
      <c r="I25" s="233">
        <v>0.21428571428571427</v>
      </c>
      <c r="J25" s="49">
        <v>28</v>
      </c>
      <c r="K25" s="54"/>
      <c r="L25" s="54"/>
      <c r="M25" s="205"/>
    </row>
    <row r="26" spans="2:13" ht="13.5" customHeight="1" x14ac:dyDescent="0.2">
      <c r="B26" s="148"/>
      <c r="C26" s="43"/>
      <c r="D26" s="43"/>
      <c r="E26" s="186" t="s">
        <v>151</v>
      </c>
      <c r="F26" s="253">
        <v>70</v>
      </c>
      <c r="G26" s="253">
        <v>219</v>
      </c>
      <c r="H26" s="244">
        <v>0.24221453287197231</v>
      </c>
      <c r="I26" s="244">
        <v>0.75778546712802763</v>
      </c>
      <c r="J26" s="154">
        <v>289</v>
      </c>
      <c r="K26" s="54">
        <f>+F26/J26</f>
        <v>0.24221453287197231</v>
      </c>
      <c r="L26" s="54">
        <f>+G26/J26</f>
        <v>0.75778546712802763</v>
      </c>
      <c r="M26" s="205"/>
    </row>
    <row r="27" spans="2:13" ht="13.5" customHeight="1" x14ac:dyDescent="0.2">
      <c r="B27" s="148"/>
      <c r="C27" s="43"/>
      <c r="D27" s="43"/>
      <c r="E27" s="47" t="s">
        <v>28</v>
      </c>
      <c r="F27" s="252">
        <v>10</v>
      </c>
      <c r="G27" s="252">
        <v>36</v>
      </c>
      <c r="H27" s="233">
        <v>0.21739130434782608</v>
      </c>
      <c r="I27" s="233">
        <v>0.78260869565217395</v>
      </c>
      <c r="J27" s="49">
        <v>46</v>
      </c>
      <c r="K27" s="54"/>
      <c r="L27" s="54"/>
      <c r="M27" s="205"/>
    </row>
    <row r="28" spans="2:13" ht="13.5" customHeight="1" x14ac:dyDescent="0.2">
      <c r="B28" s="148"/>
      <c r="C28" s="43"/>
      <c r="D28" s="43"/>
      <c r="E28" s="50" t="s">
        <v>77</v>
      </c>
      <c r="F28" s="296">
        <v>16</v>
      </c>
      <c r="G28" s="296">
        <v>77</v>
      </c>
      <c r="H28" s="234">
        <v>0.17204301075268819</v>
      </c>
      <c r="I28" s="234">
        <v>0.82795698924731187</v>
      </c>
      <c r="J28" s="52">
        <v>93</v>
      </c>
      <c r="K28" s="54"/>
      <c r="L28" s="54"/>
      <c r="M28" s="205"/>
    </row>
    <row r="29" spans="2:13" ht="13.5" customHeight="1" x14ac:dyDescent="0.2">
      <c r="B29" s="148"/>
      <c r="C29" s="43"/>
      <c r="D29" s="43"/>
      <c r="E29" s="47" t="s">
        <v>53</v>
      </c>
      <c r="F29" s="252">
        <v>3</v>
      </c>
      <c r="G29" s="252">
        <v>18</v>
      </c>
      <c r="H29" s="233">
        <v>0.14285714285714285</v>
      </c>
      <c r="I29" s="233">
        <v>0.8571428571428571</v>
      </c>
      <c r="J29" s="49">
        <v>21</v>
      </c>
      <c r="K29" s="54"/>
      <c r="L29" s="54"/>
      <c r="M29" s="205"/>
    </row>
    <row r="30" spans="2:13" ht="13.5" customHeight="1" x14ac:dyDescent="0.2">
      <c r="B30" s="148"/>
      <c r="C30" s="43"/>
      <c r="D30" s="43"/>
      <c r="E30" s="50" t="s">
        <v>27</v>
      </c>
      <c r="F30" s="296">
        <v>4</v>
      </c>
      <c r="G30" s="296">
        <v>25</v>
      </c>
      <c r="H30" s="234">
        <v>0.13793103448275862</v>
      </c>
      <c r="I30" s="234">
        <v>0.86206896551724133</v>
      </c>
      <c r="J30" s="52">
        <v>29</v>
      </c>
      <c r="K30" s="54"/>
      <c r="L30" s="54"/>
      <c r="M30" s="205"/>
    </row>
    <row r="31" spans="2:13" ht="13.5" customHeight="1" x14ac:dyDescent="0.2">
      <c r="B31" s="148"/>
      <c r="C31" s="43"/>
      <c r="D31" s="43"/>
      <c r="E31" s="47" t="s">
        <v>14</v>
      </c>
      <c r="F31" s="252">
        <v>26</v>
      </c>
      <c r="G31" s="252">
        <v>34</v>
      </c>
      <c r="H31" s="233">
        <v>0.43333333333333335</v>
      </c>
      <c r="I31" s="233">
        <v>0.56666666666666665</v>
      </c>
      <c r="J31" s="49">
        <v>60</v>
      </c>
      <c r="K31" s="54"/>
      <c r="L31" s="54"/>
      <c r="M31" s="205"/>
    </row>
    <row r="32" spans="2:13" ht="13.5" customHeight="1" x14ac:dyDescent="0.2">
      <c r="B32" s="148"/>
      <c r="C32" s="43"/>
      <c r="D32" s="43"/>
      <c r="E32" s="50" t="s">
        <v>23</v>
      </c>
      <c r="F32" s="296">
        <v>11</v>
      </c>
      <c r="G32" s="296">
        <v>29</v>
      </c>
      <c r="H32" s="234">
        <v>0.27500000000000002</v>
      </c>
      <c r="I32" s="234">
        <v>0.72499999999999998</v>
      </c>
      <c r="J32" s="52">
        <v>40</v>
      </c>
      <c r="K32" s="54"/>
      <c r="L32" s="54"/>
      <c r="M32" s="205"/>
    </row>
    <row r="33" spans="2:13" ht="13.5" customHeight="1" x14ac:dyDescent="0.2">
      <c r="B33" s="148"/>
      <c r="C33" s="43"/>
      <c r="D33" s="43"/>
      <c r="E33" s="186" t="s">
        <v>74</v>
      </c>
      <c r="F33" s="253">
        <v>81</v>
      </c>
      <c r="G33" s="253">
        <v>31</v>
      </c>
      <c r="H33" s="244">
        <v>0.7232142857142857</v>
      </c>
      <c r="I33" s="244">
        <v>0.2767857142857143</v>
      </c>
      <c r="J33" s="154">
        <v>112</v>
      </c>
      <c r="K33" s="54">
        <f>+F33/J33</f>
        <v>0.7232142857142857</v>
      </c>
      <c r="L33" s="54">
        <f>+G33/J33</f>
        <v>0.2767857142857143</v>
      </c>
      <c r="M33" s="205"/>
    </row>
    <row r="34" spans="2:13" ht="13.5" customHeight="1" x14ac:dyDescent="0.2">
      <c r="B34" s="148"/>
      <c r="C34" s="43"/>
      <c r="D34" s="43"/>
      <c r="E34" s="47" t="s">
        <v>73</v>
      </c>
      <c r="F34" s="252">
        <v>33</v>
      </c>
      <c r="G34" s="252">
        <v>7</v>
      </c>
      <c r="H34" s="233">
        <v>0.82499999999999996</v>
      </c>
      <c r="I34" s="233">
        <v>0.17499999999999999</v>
      </c>
      <c r="J34" s="49">
        <v>40</v>
      </c>
      <c r="K34" s="54"/>
      <c r="L34" s="54"/>
      <c r="M34" s="205"/>
    </row>
    <row r="35" spans="2:13" ht="13.5" customHeight="1" x14ac:dyDescent="0.2">
      <c r="B35" s="148"/>
      <c r="C35" s="43"/>
      <c r="D35" s="43"/>
      <c r="E35" s="50" t="s">
        <v>17</v>
      </c>
      <c r="F35" s="296">
        <v>4</v>
      </c>
      <c r="G35" s="296">
        <v>10</v>
      </c>
      <c r="H35" s="234">
        <v>0.2857142857142857</v>
      </c>
      <c r="I35" s="234">
        <v>0.7142857142857143</v>
      </c>
      <c r="J35" s="52">
        <v>14</v>
      </c>
      <c r="K35" s="54"/>
      <c r="L35" s="54"/>
      <c r="M35" s="205"/>
    </row>
    <row r="36" spans="2:13" ht="13.5" customHeight="1" x14ac:dyDescent="0.2">
      <c r="B36" s="148"/>
      <c r="C36" s="43"/>
      <c r="D36" s="43"/>
      <c r="E36" s="47" t="s">
        <v>33</v>
      </c>
      <c r="F36" s="252">
        <v>1</v>
      </c>
      <c r="G36" s="252">
        <v>2</v>
      </c>
      <c r="H36" s="233">
        <v>0.33333333333333331</v>
      </c>
      <c r="I36" s="233">
        <v>0.66666666666666663</v>
      </c>
      <c r="J36" s="52">
        <v>3</v>
      </c>
      <c r="K36" s="54"/>
      <c r="L36" s="54"/>
      <c r="M36" s="205"/>
    </row>
    <row r="37" spans="2:13" ht="13.5" customHeight="1" x14ac:dyDescent="0.2">
      <c r="B37" s="148"/>
      <c r="C37" s="43"/>
      <c r="D37" s="43"/>
      <c r="E37" s="50" t="s">
        <v>34</v>
      </c>
      <c r="F37" s="296">
        <v>43</v>
      </c>
      <c r="G37" s="296">
        <v>12</v>
      </c>
      <c r="H37" s="234">
        <v>0.78181818181818186</v>
      </c>
      <c r="I37" s="234">
        <v>0.21818181818181817</v>
      </c>
      <c r="J37" s="52">
        <v>55</v>
      </c>
      <c r="K37" s="54"/>
      <c r="L37" s="54"/>
      <c r="M37" s="205"/>
    </row>
    <row r="38" spans="2:13" ht="13.5" customHeight="1" x14ac:dyDescent="0.2">
      <c r="B38" s="148"/>
      <c r="C38" s="43"/>
      <c r="D38" s="43"/>
      <c r="E38" s="186" t="s">
        <v>666</v>
      </c>
      <c r="F38" s="449">
        <v>6</v>
      </c>
      <c r="G38" s="253">
        <v>0</v>
      </c>
      <c r="H38" s="244">
        <v>1</v>
      </c>
      <c r="I38" s="244">
        <v>0</v>
      </c>
      <c r="J38" s="154">
        <v>6</v>
      </c>
      <c r="K38" s="54">
        <f>+F38/J38</f>
        <v>1</v>
      </c>
      <c r="L38" s="54">
        <f>+G38/J38</f>
        <v>0</v>
      </c>
      <c r="M38" s="205"/>
    </row>
    <row r="39" spans="2:13" ht="13.5" customHeight="1" x14ac:dyDescent="0.2">
      <c r="B39" s="148"/>
      <c r="C39" s="43"/>
      <c r="D39" s="43"/>
      <c r="E39" s="47" t="s">
        <v>83</v>
      </c>
      <c r="F39" s="252">
        <v>6</v>
      </c>
      <c r="G39" s="252">
        <v>0</v>
      </c>
      <c r="H39" s="233">
        <v>1</v>
      </c>
      <c r="I39" s="233">
        <v>0</v>
      </c>
      <c r="J39" s="49">
        <v>6</v>
      </c>
      <c r="K39" s="54"/>
      <c r="L39" s="54"/>
      <c r="M39" s="205"/>
    </row>
    <row r="40" spans="2:13" ht="13.5" customHeight="1" x14ac:dyDescent="0.2">
      <c r="B40" s="148"/>
      <c r="C40" s="43"/>
      <c r="D40" s="43"/>
      <c r="E40" s="186" t="s">
        <v>78</v>
      </c>
      <c r="F40" s="253">
        <v>58</v>
      </c>
      <c r="G40" s="253">
        <v>20</v>
      </c>
      <c r="H40" s="244">
        <v>0.74358974358974361</v>
      </c>
      <c r="I40" s="244">
        <v>0.25641025641025639</v>
      </c>
      <c r="J40" s="154">
        <v>78</v>
      </c>
      <c r="K40" s="54">
        <f>+F40/J40</f>
        <v>0.74358974358974361</v>
      </c>
      <c r="L40" s="54">
        <f>+G40/J40</f>
        <v>0.25641025641025639</v>
      </c>
      <c r="M40" s="205"/>
    </row>
    <row r="41" spans="2:13" ht="13.5" customHeight="1" x14ac:dyDescent="0.2">
      <c r="B41" s="148"/>
      <c r="C41" s="43"/>
      <c r="D41" s="43"/>
      <c r="E41" s="47" t="s">
        <v>39</v>
      </c>
      <c r="F41" s="252">
        <v>24</v>
      </c>
      <c r="G41" s="252">
        <v>13</v>
      </c>
      <c r="H41" s="233">
        <v>0.64864864864864868</v>
      </c>
      <c r="I41" s="233">
        <v>0.35135135135135137</v>
      </c>
      <c r="J41" s="49">
        <v>37</v>
      </c>
      <c r="K41" s="54"/>
      <c r="L41" s="54"/>
      <c r="M41" s="205"/>
    </row>
    <row r="42" spans="2:13" ht="13.5" customHeight="1" x14ac:dyDescent="0.2">
      <c r="B42" s="148"/>
      <c r="C42" s="43"/>
      <c r="D42" s="43"/>
      <c r="E42" s="50" t="s">
        <v>48</v>
      </c>
      <c r="F42" s="296">
        <v>21</v>
      </c>
      <c r="G42" s="296">
        <v>6</v>
      </c>
      <c r="H42" s="234">
        <v>0.77777777777777779</v>
      </c>
      <c r="I42" s="234">
        <v>0.22222222222222221</v>
      </c>
      <c r="J42" s="52">
        <v>27</v>
      </c>
      <c r="K42" s="54"/>
      <c r="L42" s="54"/>
      <c r="M42" s="205"/>
    </row>
    <row r="43" spans="2:13" ht="13.5" customHeight="1" x14ac:dyDescent="0.2">
      <c r="B43" s="148"/>
      <c r="C43" s="43"/>
      <c r="D43" s="43"/>
      <c r="E43" s="47" t="s">
        <v>26</v>
      </c>
      <c r="F43" s="252">
        <v>13</v>
      </c>
      <c r="G43" s="252">
        <v>1</v>
      </c>
      <c r="H43" s="233">
        <v>0.9285714285714286</v>
      </c>
      <c r="I43" s="233">
        <v>7.1428571428571425E-2</v>
      </c>
      <c r="J43" s="49">
        <v>14</v>
      </c>
      <c r="K43" s="54"/>
      <c r="L43" s="54"/>
      <c r="M43" s="205"/>
    </row>
    <row r="44" spans="2:13" ht="13.5" customHeight="1" x14ac:dyDescent="0.2">
      <c r="B44" s="148"/>
      <c r="C44" s="43"/>
      <c r="D44" s="43"/>
      <c r="E44" s="186" t="s">
        <v>152</v>
      </c>
      <c r="F44" s="253">
        <v>15</v>
      </c>
      <c r="G44" s="253">
        <v>41</v>
      </c>
      <c r="H44" s="244">
        <v>0.26785714285714285</v>
      </c>
      <c r="I44" s="244">
        <v>0.7321428571428571</v>
      </c>
      <c r="J44" s="154">
        <v>56</v>
      </c>
      <c r="K44" s="54">
        <f>+F44/J44</f>
        <v>0.26785714285714285</v>
      </c>
      <c r="L44" s="54">
        <f>+G44/J44</f>
        <v>0.7321428571428571</v>
      </c>
      <c r="M44" s="205"/>
    </row>
    <row r="45" spans="2:13" ht="13.5" customHeight="1" x14ac:dyDescent="0.2">
      <c r="B45" s="148"/>
      <c r="C45" s="43"/>
      <c r="D45" s="43"/>
      <c r="E45" s="47" t="s">
        <v>18</v>
      </c>
      <c r="F45" s="252">
        <v>12</v>
      </c>
      <c r="G45" s="252">
        <v>34</v>
      </c>
      <c r="H45" s="233">
        <v>0.2608695652173913</v>
      </c>
      <c r="I45" s="233">
        <v>0.73913043478260865</v>
      </c>
      <c r="J45" s="49">
        <v>46</v>
      </c>
      <c r="K45" s="54"/>
      <c r="L45" s="54"/>
      <c r="M45" s="205"/>
    </row>
    <row r="46" spans="2:13" ht="13.5" customHeight="1" x14ac:dyDescent="0.2">
      <c r="B46" s="148"/>
      <c r="C46" s="43"/>
      <c r="D46" s="43"/>
      <c r="E46" s="50" t="s">
        <v>8</v>
      </c>
      <c r="F46" s="296">
        <v>0</v>
      </c>
      <c r="G46" s="296">
        <v>0</v>
      </c>
      <c r="H46" s="234">
        <v>0</v>
      </c>
      <c r="I46" s="234">
        <v>0</v>
      </c>
      <c r="J46" s="52">
        <v>0</v>
      </c>
      <c r="K46" s="54"/>
      <c r="L46" s="54"/>
      <c r="M46" s="205"/>
    </row>
    <row r="47" spans="2:13" ht="13.5" customHeight="1" x14ac:dyDescent="0.2">
      <c r="B47" s="148"/>
      <c r="C47" s="43"/>
      <c r="D47" s="43"/>
      <c r="E47" s="47" t="s">
        <v>46</v>
      </c>
      <c r="F47" s="252">
        <v>3</v>
      </c>
      <c r="G47" s="252">
        <v>7</v>
      </c>
      <c r="H47" s="233">
        <v>0.3</v>
      </c>
      <c r="I47" s="233">
        <v>0</v>
      </c>
      <c r="J47" s="52">
        <v>10</v>
      </c>
      <c r="K47" s="54"/>
      <c r="L47" s="54"/>
      <c r="M47" s="205"/>
    </row>
    <row r="48" spans="2:13" ht="13.5" customHeight="1" x14ac:dyDescent="0.2">
      <c r="B48" s="148"/>
      <c r="C48" s="43"/>
      <c r="D48" s="43"/>
      <c r="E48" s="186" t="s">
        <v>32</v>
      </c>
      <c r="F48" s="154">
        <v>25</v>
      </c>
      <c r="G48" s="154">
        <v>8</v>
      </c>
      <c r="H48" s="244">
        <v>0.75757575757575757</v>
      </c>
      <c r="I48" s="244">
        <v>0.24242424242424243</v>
      </c>
      <c r="J48" s="154">
        <v>33</v>
      </c>
      <c r="K48" s="54">
        <f>+F48/J48</f>
        <v>0.75757575757575757</v>
      </c>
      <c r="L48" s="54">
        <f>+G48/J48</f>
        <v>0.24242424242424243</v>
      </c>
      <c r="M48" s="205"/>
    </row>
    <row r="49" spans="2:13" ht="13.5" customHeight="1" x14ac:dyDescent="0.2">
      <c r="B49" s="148"/>
      <c r="C49" s="43"/>
      <c r="D49" s="43"/>
      <c r="E49" s="47" t="s">
        <v>31</v>
      </c>
      <c r="F49" s="252">
        <v>25</v>
      </c>
      <c r="G49" s="252">
        <v>8</v>
      </c>
      <c r="H49" s="233">
        <v>0.75757575757575757</v>
      </c>
      <c r="I49" s="233">
        <v>0.24242424242424243</v>
      </c>
      <c r="J49" s="49">
        <v>33</v>
      </c>
      <c r="K49" s="54"/>
      <c r="L49" s="54"/>
      <c r="M49" s="205"/>
    </row>
    <row r="50" spans="2:13" ht="13.5" customHeight="1" x14ac:dyDescent="0.2">
      <c r="B50" s="148"/>
      <c r="C50" s="43"/>
      <c r="D50" s="43"/>
      <c r="E50" s="186" t="s">
        <v>82</v>
      </c>
      <c r="F50" s="154">
        <v>4</v>
      </c>
      <c r="G50" s="154">
        <v>12</v>
      </c>
      <c r="H50" s="244">
        <v>0.25</v>
      </c>
      <c r="I50" s="244">
        <v>0.75</v>
      </c>
      <c r="J50" s="154">
        <v>16</v>
      </c>
      <c r="K50" s="54">
        <f>+F50/J50</f>
        <v>0.25</v>
      </c>
      <c r="L50" s="54">
        <f>+G50/J50</f>
        <v>0.75</v>
      </c>
      <c r="M50" s="205"/>
    </row>
    <row r="51" spans="2:13" ht="13.5" customHeight="1" x14ac:dyDescent="0.2">
      <c r="B51" s="148"/>
      <c r="C51" s="43"/>
      <c r="D51" s="43"/>
      <c r="E51" s="47" t="s">
        <v>82</v>
      </c>
      <c r="F51" s="252">
        <v>4</v>
      </c>
      <c r="G51" s="252">
        <v>12</v>
      </c>
      <c r="H51" s="233">
        <v>0.25</v>
      </c>
      <c r="I51" s="233">
        <v>0.75</v>
      </c>
      <c r="J51" s="49">
        <v>16</v>
      </c>
      <c r="K51" s="54"/>
      <c r="L51" s="54"/>
      <c r="M51" s="205"/>
    </row>
    <row r="52" spans="2:13" ht="13.5" customHeight="1" x14ac:dyDescent="0.2">
      <c r="B52" s="148"/>
      <c r="C52" s="43"/>
      <c r="D52" s="43"/>
      <c r="E52" s="186" t="s">
        <v>60</v>
      </c>
      <c r="F52" s="154">
        <v>11</v>
      </c>
      <c r="G52" s="154">
        <v>11</v>
      </c>
      <c r="H52" s="244">
        <v>0.5</v>
      </c>
      <c r="I52" s="244">
        <v>0.5</v>
      </c>
      <c r="J52" s="154">
        <v>22</v>
      </c>
      <c r="K52" s="54"/>
      <c r="L52" s="54"/>
      <c r="M52" s="205"/>
    </row>
    <row r="53" spans="2:13" ht="13.5" customHeight="1" x14ac:dyDescent="0.2">
      <c r="B53" s="148"/>
      <c r="C53" s="43"/>
      <c r="D53" s="43"/>
      <c r="E53" s="47" t="s">
        <v>61</v>
      </c>
      <c r="F53" s="252">
        <v>11</v>
      </c>
      <c r="G53" s="252">
        <v>11</v>
      </c>
      <c r="H53" s="233">
        <v>0.5</v>
      </c>
      <c r="I53" s="233">
        <v>0.5</v>
      </c>
      <c r="J53" s="49">
        <v>22</v>
      </c>
      <c r="K53" s="54"/>
      <c r="L53" s="54"/>
      <c r="M53" s="205"/>
    </row>
    <row r="54" spans="2:13" ht="13.5" customHeight="1" x14ac:dyDescent="0.2">
      <c r="B54" s="148"/>
      <c r="C54" s="43"/>
      <c r="D54" s="43"/>
      <c r="E54" s="147" t="s">
        <v>135</v>
      </c>
      <c r="F54" s="156">
        <v>601</v>
      </c>
      <c r="G54" s="156">
        <v>545</v>
      </c>
      <c r="H54" s="235">
        <v>0.5244328097731239</v>
      </c>
      <c r="I54" s="235">
        <v>0.4755671902268761</v>
      </c>
      <c r="J54" s="156">
        <v>1146</v>
      </c>
      <c r="K54" s="54">
        <f>+F54/J54</f>
        <v>0.5244328097731239</v>
      </c>
      <c r="L54" s="54">
        <f>+G54/J54</f>
        <v>0.4755671902268761</v>
      </c>
      <c r="M54" s="205"/>
    </row>
    <row r="55" spans="2:13" ht="13.5" customHeight="1" x14ac:dyDescent="0.2">
      <c r="B55" s="148"/>
      <c r="C55" s="43"/>
      <c r="D55" s="43"/>
      <c r="E55" s="47" t="s">
        <v>99</v>
      </c>
      <c r="F55" s="290">
        <v>3</v>
      </c>
      <c r="G55" s="290">
        <v>3</v>
      </c>
      <c r="H55" s="233">
        <v>0.5</v>
      </c>
      <c r="I55" s="233">
        <v>0.5</v>
      </c>
      <c r="J55" s="291">
        <v>6</v>
      </c>
      <c r="K55" s="54">
        <f>+F55/J55</f>
        <v>0.5</v>
      </c>
      <c r="L55" s="54">
        <f>+G55/J55</f>
        <v>0.5</v>
      </c>
      <c r="M55" s="205"/>
    </row>
    <row r="56" spans="2:13" ht="13.5" customHeight="1" x14ac:dyDescent="0.2">
      <c r="B56" s="148"/>
      <c r="C56" s="43"/>
      <c r="D56" s="43"/>
      <c r="E56" s="47" t="s">
        <v>97</v>
      </c>
      <c r="F56" s="290">
        <v>0</v>
      </c>
      <c r="G56" s="290">
        <v>0</v>
      </c>
      <c r="H56" s="233" t="s">
        <v>75</v>
      </c>
      <c r="I56" s="233" t="s">
        <v>75</v>
      </c>
      <c r="J56" s="291">
        <v>0</v>
      </c>
      <c r="K56" s="54"/>
      <c r="L56" s="54"/>
      <c r="M56" s="205"/>
    </row>
    <row r="57" spans="2:13" ht="13.5" customHeight="1" x14ac:dyDescent="0.2">
      <c r="B57" s="148"/>
      <c r="C57" s="43"/>
      <c r="D57" s="43"/>
      <c r="E57" s="47" t="s">
        <v>88</v>
      </c>
      <c r="F57" s="290">
        <v>3</v>
      </c>
      <c r="G57" s="290">
        <v>1</v>
      </c>
      <c r="H57" s="233">
        <v>0.75</v>
      </c>
      <c r="I57" s="233">
        <v>0.25</v>
      </c>
      <c r="J57" s="291">
        <v>4</v>
      </c>
      <c r="K57" s="54">
        <f>+F57/J57</f>
        <v>0.75</v>
      </c>
      <c r="L57" s="54">
        <f>+G57/J57</f>
        <v>0.25</v>
      </c>
      <c r="M57" s="205"/>
    </row>
    <row r="58" spans="2:13" ht="13.5" customHeight="1" x14ac:dyDescent="0.2">
      <c r="B58" s="148"/>
      <c r="C58" s="43"/>
      <c r="D58" s="43"/>
      <c r="E58" s="47" t="s">
        <v>85</v>
      </c>
      <c r="F58" s="290">
        <v>4</v>
      </c>
      <c r="G58" s="290">
        <v>1</v>
      </c>
      <c r="H58" s="233">
        <v>0.8</v>
      </c>
      <c r="I58" s="233">
        <v>0.2</v>
      </c>
      <c r="J58" s="291">
        <v>5</v>
      </c>
      <c r="K58" s="54"/>
      <c r="L58" s="54"/>
      <c r="M58" s="205"/>
    </row>
    <row r="59" spans="2:13" ht="24" customHeight="1" x14ac:dyDescent="0.2">
      <c r="B59" s="148"/>
      <c r="C59" s="43"/>
      <c r="D59" s="43"/>
      <c r="E59" s="158" t="s">
        <v>156</v>
      </c>
      <c r="F59" s="159">
        <v>611</v>
      </c>
      <c r="G59" s="159">
        <v>550</v>
      </c>
      <c r="H59" s="204">
        <v>0.52627045650301463</v>
      </c>
      <c r="I59" s="204">
        <v>0.47372954349698537</v>
      </c>
      <c r="J59" s="159">
        <v>1161</v>
      </c>
      <c r="K59" s="54"/>
      <c r="L59" s="54"/>
      <c r="M59" s="206"/>
    </row>
    <row r="60" spans="2:13" ht="13.5" customHeight="1" x14ac:dyDescent="0.2">
      <c r="B60" s="148"/>
      <c r="C60" s="43"/>
      <c r="D60" s="43"/>
      <c r="E60" s="43"/>
      <c r="F60" s="197">
        <f>+F59/J59</f>
        <v>0.52627045650301463</v>
      </c>
      <c r="G60" s="197">
        <f>+G59/J59</f>
        <v>0.47372954349698537</v>
      </c>
      <c r="H60" s="197"/>
      <c r="I60" s="197"/>
      <c r="J60" s="136"/>
      <c r="K60" s="54"/>
      <c r="L60" s="54"/>
      <c r="M60" s="206"/>
    </row>
    <row r="61" spans="2:13" ht="13.5" customHeight="1" x14ac:dyDescent="0.35">
      <c r="B61" s="148"/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206"/>
    </row>
    <row r="62" spans="2:13" x14ac:dyDescent="0.2">
      <c r="B62" s="148"/>
      <c r="C62" s="43"/>
      <c r="D62" s="43"/>
      <c r="E62" s="57"/>
      <c r="F62" s="484"/>
      <c r="G62" s="484"/>
      <c r="H62" s="485"/>
      <c r="I62" s="485"/>
      <c r="J62" s="484"/>
      <c r="K62" s="76"/>
      <c r="L62" s="76"/>
      <c r="M62" s="206"/>
    </row>
    <row r="63" spans="2:13" x14ac:dyDescent="0.2">
      <c r="B63" s="148"/>
      <c r="C63" s="148"/>
      <c r="D63" s="148"/>
      <c r="E63" s="151"/>
      <c r="F63" s="152"/>
      <c r="G63" s="150"/>
      <c r="H63" s="150"/>
      <c r="I63" s="150"/>
      <c r="J63" s="150"/>
      <c r="K63" s="205"/>
      <c r="L63" s="205"/>
      <c r="M63" s="205"/>
    </row>
    <row r="64" spans="2:13" x14ac:dyDescent="0.2">
      <c r="K64" s="138"/>
      <c r="L64" s="138"/>
      <c r="M64" s="138"/>
    </row>
    <row r="65" spans="6:15" x14ac:dyDescent="0.2">
      <c r="K65" s="144"/>
      <c r="L65" s="144"/>
      <c r="M65" s="144"/>
      <c r="N65" s="144"/>
      <c r="O65" s="138"/>
    </row>
    <row r="66" spans="6:15" x14ac:dyDescent="0.2">
      <c r="F66" s="214"/>
      <c r="G66" s="214"/>
      <c r="H66" s="214"/>
      <c r="I66" s="214"/>
      <c r="K66" s="144"/>
      <c r="L66" s="74" t="s">
        <v>147</v>
      </c>
      <c r="M66" s="73" t="s">
        <v>148</v>
      </c>
      <c r="N66" s="145"/>
      <c r="O66" s="138"/>
    </row>
    <row r="67" spans="6:15" ht="19.5" x14ac:dyDescent="0.35">
      <c r="F67" s="214"/>
      <c r="G67" s="214"/>
      <c r="H67" s="214"/>
      <c r="I67" s="214"/>
      <c r="K67" s="144"/>
      <c r="L67" s="77">
        <f>+F59/J59</f>
        <v>0.52627045650301463</v>
      </c>
      <c r="M67" s="241">
        <f>+G59/J59</f>
        <v>0.47372954349698537</v>
      </c>
      <c r="N67" s="77"/>
      <c r="O67" s="138"/>
    </row>
    <row r="68" spans="6:15" x14ac:dyDescent="0.2">
      <c r="K68" s="138"/>
      <c r="L68" s="138"/>
      <c r="M68" s="138"/>
      <c r="N68" s="138"/>
      <c r="O68" s="138"/>
    </row>
    <row r="69" spans="6:15" x14ac:dyDescent="0.2">
      <c r="K69" s="138"/>
      <c r="L69" s="138"/>
      <c r="M69" s="138"/>
      <c r="N69" s="138"/>
      <c r="O69" s="138"/>
    </row>
  </sheetData>
  <mergeCells count="6">
    <mergeCell ref="C61:L61"/>
    <mergeCell ref="C6:L9"/>
    <mergeCell ref="F12:G12"/>
    <mergeCell ref="E12:E13"/>
    <mergeCell ref="J12:J13"/>
    <mergeCell ref="H12:I12"/>
  </mergeCells>
  <phoneticPr fontId="10" type="noConversion"/>
  <pageMargins left="0.75" right="0.75" top="1" bottom="1" header="0" footer="0"/>
  <pageSetup paperSize="11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AA45"/>
  <sheetViews>
    <sheetView zoomScale="55" zoomScaleNormal="55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6" width="12.85546875" style="4" bestFit="1" customWidth="1"/>
    <col min="7" max="7" width="24.5703125" style="4" bestFit="1" customWidth="1"/>
    <col min="8" max="8" width="19.5703125" style="4" bestFit="1" customWidth="1"/>
    <col min="9" max="10" width="12.85546875" style="4" bestFit="1" customWidth="1"/>
    <col min="11" max="26" width="11.42578125" style="4" customWidth="1"/>
    <col min="27" max="27" width="2.42578125" style="4" customWidth="1"/>
    <col min="28" max="28" width="14" style="4" bestFit="1" customWidth="1"/>
    <col min="29" max="16384" width="11.42578125" style="4"/>
  </cols>
  <sheetData>
    <row r="2" spans="2:27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1"/>
      <c r="Y2" s="161"/>
      <c r="Z2" s="161"/>
      <c r="AA2" s="161"/>
    </row>
    <row r="3" spans="2:27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1"/>
      <c r="Z3" s="31"/>
      <c r="AA3" s="161"/>
    </row>
    <row r="4" spans="2:27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31"/>
      <c r="AA4" s="161"/>
    </row>
    <row r="5" spans="2:27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1"/>
      <c r="Z5" s="31"/>
      <c r="AA5" s="161"/>
    </row>
    <row r="6" spans="2:27" ht="13.5" customHeight="1" x14ac:dyDescent="0.2">
      <c r="B6" s="161"/>
      <c r="C6" s="504" t="str">
        <f>+"Matriculados Nuevos  por estrato
"&amp;TD!D1&amp;" semestre de "&amp;TD!C1</f>
        <v>Matriculados Nuevos  por estrato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161"/>
    </row>
    <row r="7" spans="2:27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161"/>
    </row>
    <row r="8" spans="2:27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  <c r="AA8" s="161"/>
    </row>
    <row r="9" spans="2:27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161"/>
    </row>
    <row r="10" spans="2:27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161"/>
    </row>
    <row r="11" spans="2:27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61"/>
    </row>
    <row r="12" spans="2:27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1"/>
      <c r="Z12" s="31"/>
      <c r="AA12" s="161"/>
    </row>
    <row r="13" spans="2:27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1"/>
      <c r="Z13" s="31"/>
      <c r="AA13" s="161"/>
    </row>
    <row r="14" spans="2:27" ht="13.5" customHeight="1" x14ac:dyDescent="0.2">
      <c r="B14" s="161"/>
      <c r="C14" s="31"/>
      <c r="D14" s="31"/>
      <c r="E14" s="137"/>
      <c r="F14" s="137"/>
      <c r="G14" s="137"/>
      <c r="H14" s="137"/>
      <c r="I14" s="137"/>
      <c r="J14" s="137"/>
      <c r="K14" s="137"/>
      <c r="L14" s="137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1"/>
      <c r="Z14" s="31"/>
      <c r="AA14" s="161"/>
    </row>
    <row r="15" spans="2:27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61"/>
    </row>
    <row r="16" spans="2:27" ht="13.5" customHeight="1" x14ac:dyDescent="0.2">
      <c r="B16" s="161"/>
      <c r="C16" s="31"/>
      <c r="D16" s="31"/>
      <c r="E16" s="31"/>
      <c r="F16" s="31"/>
      <c r="G16" s="445"/>
      <c r="H16" s="445"/>
      <c r="I16" s="302"/>
      <c r="J16" s="302"/>
      <c r="K16" s="302"/>
      <c r="L16" s="302"/>
      <c r="M16" s="302"/>
      <c r="N16" s="302"/>
      <c r="O16" s="302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161"/>
    </row>
    <row r="17" spans="2:27" ht="13.5" customHeight="1" x14ac:dyDescent="0.2">
      <c r="B17" s="161"/>
      <c r="C17" s="31"/>
      <c r="D17" s="31"/>
      <c r="E17" s="31"/>
      <c r="F17" s="31"/>
      <c r="G17" s="445"/>
      <c r="H17" s="445"/>
      <c r="I17" s="302"/>
      <c r="J17" s="302"/>
      <c r="K17" s="302"/>
      <c r="L17" s="302"/>
      <c r="M17" s="302"/>
      <c r="N17" s="302"/>
      <c r="O17" s="302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161"/>
    </row>
    <row r="18" spans="2:27" ht="13.5" customHeight="1" x14ac:dyDescent="0.2">
      <c r="B18" s="161"/>
      <c r="C18" s="31"/>
      <c r="D18" s="31"/>
      <c r="E18" s="63"/>
      <c r="F18" s="63"/>
      <c r="G18"/>
      <c r="H18"/>
      <c r="I18" s="302"/>
      <c r="J18" s="302"/>
      <c r="K18" s="302"/>
      <c r="L18" s="302"/>
      <c r="M18" s="302"/>
      <c r="N18" s="302"/>
      <c r="O18" s="302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161"/>
    </row>
    <row r="19" spans="2:27" ht="13.5" customHeight="1" x14ac:dyDescent="0.2">
      <c r="B19" s="161"/>
      <c r="C19" s="31"/>
      <c r="D19" s="31"/>
      <c r="E19" s="227"/>
      <c r="F19" s="227"/>
      <c r="G19"/>
      <c r="H19"/>
      <c r="I19" s="302"/>
      <c r="J19" s="302"/>
      <c r="K19" s="302"/>
      <c r="L19" s="302"/>
      <c r="M19" s="302"/>
      <c r="N19" s="302"/>
      <c r="O19" s="302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161"/>
    </row>
    <row r="20" spans="2:27" x14ac:dyDescent="0.2">
      <c r="B20" s="161"/>
      <c r="C20" s="31"/>
      <c r="D20" s="31"/>
      <c r="E20" s="31"/>
      <c r="F20" s="31"/>
      <c r="G20"/>
      <c r="H20"/>
      <c r="I20" s="302"/>
      <c r="J20" s="302"/>
      <c r="K20" s="302"/>
      <c r="L20" s="302"/>
      <c r="M20" s="302"/>
      <c r="N20" s="302"/>
      <c r="O20" s="302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161"/>
    </row>
    <row r="21" spans="2:27" x14ac:dyDescent="0.2">
      <c r="B21" s="161"/>
      <c r="C21" s="31"/>
      <c r="D21" s="31"/>
      <c r="E21" s="31"/>
      <c r="F21" s="31"/>
      <c r="G21"/>
      <c r="H21"/>
      <c r="I21" s="302"/>
      <c r="J21" s="302"/>
      <c r="K21" s="302"/>
      <c r="L21" s="302"/>
      <c r="M21" s="302"/>
      <c r="N21" s="302"/>
      <c r="O21" s="302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161"/>
    </row>
    <row r="22" spans="2:27" ht="13.5" customHeight="1" x14ac:dyDescent="0.2">
      <c r="B22" s="161"/>
      <c r="C22" s="31"/>
      <c r="D22" s="31"/>
      <c r="E22" s="31"/>
      <c r="F22" s="31"/>
      <c r="G22"/>
      <c r="H22"/>
      <c r="I22" s="302"/>
      <c r="J22" s="307"/>
      <c r="K22" s="307"/>
      <c r="L22" s="307"/>
      <c r="M22" s="307"/>
      <c r="N22" s="307"/>
      <c r="O22" s="307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161"/>
    </row>
    <row r="23" spans="2:27" ht="33" x14ac:dyDescent="0.2">
      <c r="B23" s="161"/>
      <c r="C23" s="60"/>
      <c r="D23" s="61"/>
      <c r="E23" s="61"/>
      <c r="F23" s="61"/>
      <c r="G23"/>
      <c r="H23"/>
      <c r="I23" s="302"/>
      <c r="J23" s="308"/>
      <c r="K23" s="308"/>
      <c r="L23" s="308"/>
      <c r="M23" s="308"/>
      <c r="N23" s="308"/>
      <c r="O23" s="308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161"/>
    </row>
    <row r="24" spans="2:27" ht="33" x14ac:dyDescent="0.2">
      <c r="B24" s="161"/>
      <c r="C24" s="61"/>
      <c r="D24" s="61"/>
      <c r="E24" s="61"/>
      <c r="F24" s="61"/>
      <c r="G24"/>
      <c r="H24"/>
      <c r="I24" s="302"/>
      <c r="J24" s="308"/>
      <c r="K24" s="308"/>
      <c r="L24" s="308"/>
      <c r="M24" s="308"/>
      <c r="N24" s="308"/>
      <c r="O24" s="308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161"/>
    </row>
    <row r="25" spans="2:27" ht="33" x14ac:dyDescent="0.2">
      <c r="B25" s="161"/>
      <c r="C25" s="61"/>
      <c r="D25" s="61"/>
      <c r="E25" s="61"/>
      <c r="F25" s="61"/>
      <c r="G25"/>
      <c r="H25"/>
      <c r="I25" s="302"/>
      <c r="J25" s="308"/>
      <c r="K25" s="308"/>
      <c r="L25" s="308"/>
      <c r="M25" s="308"/>
      <c r="N25" s="308"/>
      <c r="O25" s="308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161"/>
    </row>
    <row r="26" spans="2:27" ht="33" x14ac:dyDescent="0.2">
      <c r="B26" s="161"/>
      <c r="C26" s="61"/>
      <c r="D26" s="61"/>
      <c r="E26" s="61"/>
      <c r="F26" s="61"/>
      <c r="G26"/>
      <c r="H26"/>
      <c r="I26" s="308"/>
      <c r="J26" s="308"/>
      <c r="K26" s="308"/>
      <c r="L26" s="308"/>
      <c r="M26" s="308"/>
      <c r="N26" s="308"/>
      <c r="O26" s="308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161"/>
    </row>
    <row r="27" spans="2:27" ht="33" x14ac:dyDescent="0.2">
      <c r="B27" s="161"/>
      <c r="C27" s="61"/>
      <c r="D27" s="61"/>
      <c r="E27" s="61"/>
      <c r="F27" s="61"/>
      <c r="G27"/>
      <c r="H27"/>
      <c r="I27" s="308"/>
      <c r="J27" s="308"/>
      <c r="K27" s="308"/>
      <c r="L27" s="308"/>
      <c r="M27" s="308"/>
      <c r="N27" s="308"/>
      <c r="O27" s="308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161"/>
    </row>
    <row r="28" spans="2:27" ht="13.5" customHeight="1" x14ac:dyDescent="0.2">
      <c r="B28" s="161"/>
      <c r="C28" s="61"/>
      <c r="D28" s="61"/>
      <c r="E28" s="61"/>
      <c r="F28" s="61"/>
      <c r="G28" s="61"/>
      <c r="H28" s="61"/>
      <c r="I28" s="308"/>
      <c r="J28" s="308"/>
      <c r="K28" s="308"/>
      <c r="L28" s="308"/>
      <c r="M28" s="308"/>
      <c r="N28" s="308"/>
      <c r="O28" s="308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161"/>
    </row>
    <row r="29" spans="2:27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161"/>
    </row>
    <row r="30" spans="2:27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161"/>
    </row>
    <row r="31" spans="2:27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161"/>
    </row>
    <row r="32" spans="2:27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161"/>
    </row>
    <row r="33" spans="2:27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161"/>
    </row>
    <row r="34" spans="2:27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161"/>
    </row>
    <row r="35" spans="2:27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161"/>
    </row>
    <row r="36" spans="2:27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161"/>
    </row>
    <row r="37" spans="2:27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161"/>
    </row>
    <row r="38" spans="2:27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161"/>
    </row>
    <row r="39" spans="2:27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161"/>
    </row>
    <row r="40" spans="2:27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1"/>
      <c r="Z40" s="31"/>
      <c r="AA40" s="161"/>
    </row>
    <row r="41" spans="2:27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1"/>
      <c r="Z41" s="31"/>
      <c r="AA41" s="161"/>
    </row>
    <row r="42" spans="2:27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161"/>
    </row>
    <row r="43" spans="2:27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161"/>
    </row>
    <row r="44" spans="2:27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161"/>
    </row>
    <row r="45" spans="2:27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1"/>
      <c r="Y45" s="161"/>
      <c r="Z45" s="161"/>
      <c r="AA45" s="161"/>
    </row>
  </sheetData>
  <mergeCells count="2">
    <mergeCell ref="C6:Z9"/>
    <mergeCell ref="C42:Z42"/>
  </mergeCells>
  <phoneticPr fontId="10" type="noConversion"/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R107"/>
  <sheetViews>
    <sheetView zoomScale="80" zoomScaleNormal="80" workbookViewId="0"/>
  </sheetViews>
  <sheetFormatPr baseColWidth="10" defaultColWidth="11.42578125" defaultRowHeight="12.75" x14ac:dyDescent="0.2"/>
  <cols>
    <col min="1" max="1" width="22.28515625" style="10" customWidth="1"/>
    <col min="2" max="2" width="2.42578125" style="10" customWidth="1"/>
    <col min="3" max="4" width="11.42578125" style="10"/>
    <col min="5" max="5" width="49.5703125" style="10" customWidth="1"/>
    <col min="6" max="8" width="12.28515625" style="10" customWidth="1"/>
    <col min="9" max="11" width="11.42578125" style="10"/>
    <col min="12" max="12" width="13.28515625" style="226" bestFit="1" customWidth="1"/>
    <col min="13" max="14" width="2.42578125" style="10" customWidth="1"/>
    <col min="15" max="15" width="11.42578125" style="10"/>
    <col min="16" max="16" width="2.42578125" style="10" customWidth="1"/>
    <col min="17" max="16384" width="11.42578125" style="10"/>
  </cols>
  <sheetData>
    <row r="2" spans="2:18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20"/>
      <c r="M2" s="149"/>
      <c r="N2" s="149"/>
      <c r="O2" s="149"/>
      <c r="P2" s="149"/>
    </row>
    <row r="3" spans="2:18" ht="14.25" customHeight="1" x14ac:dyDescent="0.25">
      <c r="B3" s="148"/>
      <c r="C3" s="43"/>
      <c r="D3" s="43"/>
      <c r="E3" s="57"/>
      <c r="F3" s="53"/>
      <c r="G3" s="53"/>
      <c r="H3" s="53"/>
      <c r="I3" s="53"/>
      <c r="J3" s="53"/>
      <c r="K3" s="53"/>
      <c r="L3" s="221"/>
      <c r="M3" s="44"/>
      <c r="N3" s="44"/>
      <c r="O3" s="44"/>
      <c r="P3" s="149"/>
    </row>
    <row r="4" spans="2:18" ht="14.25" customHeight="1" x14ac:dyDescent="0.2">
      <c r="B4" s="148"/>
      <c r="C4" s="516" t="str">
        <f>+"Matriculados Nuevos  por estrato
"&amp;TD!D1&amp;" semestre de "&amp;TD!C1</f>
        <v>Matriculados Nuevos  por estrato
I semestre de 2026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149"/>
    </row>
    <row r="5" spans="2:18" ht="14.25" customHeight="1" x14ac:dyDescent="0.2">
      <c r="B5" s="148"/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149"/>
    </row>
    <row r="6" spans="2:18" ht="33.75" customHeight="1" x14ac:dyDescent="0.2">
      <c r="B6" s="148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149"/>
    </row>
    <row r="7" spans="2:18" ht="14.25" customHeight="1" x14ac:dyDescent="0.2">
      <c r="B7" s="148"/>
      <c r="C7" s="56"/>
      <c r="D7" s="56"/>
      <c r="E7" s="56"/>
      <c r="F7" s="56"/>
      <c r="G7" s="56"/>
      <c r="H7" s="56"/>
      <c r="I7" s="56"/>
      <c r="J7" s="56"/>
      <c r="K7" s="56"/>
      <c r="L7" s="222"/>
      <c r="M7" s="56"/>
      <c r="N7" s="56"/>
      <c r="O7" s="56"/>
      <c r="P7" s="149"/>
    </row>
    <row r="8" spans="2:18" ht="15.75" customHeight="1" x14ac:dyDescent="0.2">
      <c r="B8" s="148"/>
      <c r="C8" s="56"/>
      <c r="D8" s="56"/>
      <c r="E8" s="509" t="s">
        <v>153</v>
      </c>
      <c r="F8" s="514" t="s">
        <v>157</v>
      </c>
      <c r="G8" s="514" t="s">
        <v>158</v>
      </c>
      <c r="H8" s="514" t="s">
        <v>159</v>
      </c>
      <c r="I8" s="514" t="s">
        <v>160</v>
      </c>
      <c r="J8" s="514" t="s">
        <v>161</v>
      </c>
      <c r="K8" s="514" t="s">
        <v>162</v>
      </c>
      <c r="L8" s="520" t="s">
        <v>135</v>
      </c>
      <c r="M8" s="56"/>
      <c r="N8" s="56"/>
      <c r="O8" s="56"/>
      <c r="P8" s="149"/>
    </row>
    <row r="9" spans="2:18" ht="15.75" customHeight="1" x14ac:dyDescent="0.2">
      <c r="B9" s="148"/>
      <c r="C9" s="56"/>
      <c r="D9" s="56"/>
      <c r="E9" s="510"/>
      <c r="F9" s="515"/>
      <c r="G9" s="515"/>
      <c r="H9" s="515"/>
      <c r="I9" s="515"/>
      <c r="J9" s="515"/>
      <c r="K9" s="515"/>
      <c r="L9" s="521"/>
      <c r="M9" s="56"/>
      <c r="N9" s="56"/>
      <c r="O9" s="56"/>
      <c r="P9" s="149"/>
    </row>
    <row r="10" spans="2:18" ht="13.5" customHeight="1" x14ac:dyDescent="0.2">
      <c r="B10" s="148"/>
      <c r="C10" s="56"/>
      <c r="D10" s="56"/>
      <c r="E10" s="183" t="s">
        <v>21</v>
      </c>
      <c r="F10" s="184">
        <v>25</v>
      </c>
      <c r="G10" s="184">
        <v>25</v>
      </c>
      <c r="H10" s="184">
        <v>40</v>
      </c>
      <c r="I10" s="184">
        <v>41</v>
      </c>
      <c r="J10" s="184">
        <v>22</v>
      </c>
      <c r="K10" s="184">
        <v>16</v>
      </c>
      <c r="L10" s="184">
        <v>169</v>
      </c>
      <c r="M10" s="56"/>
      <c r="N10" s="56"/>
      <c r="O10" s="56"/>
      <c r="P10" s="149"/>
    </row>
    <row r="11" spans="2:18" ht="14.25" x14ac:dyDescent="0.2">
      <c r="B11" s="148"/>
      <c r="C11" s="43"/>
      <c r="D11" s="43"/>
      <c r="E11" s="369" t="s">
        <v>20</v>
      </c>
      <c r="F11" s="370">
        <v>4</v>
      </c>
      <c r="G11" s="370">
        <v>10</v>
      </c>
      <c r="H11" s="370">
        <v>16</v>
      </c>
      <c r="I11" s="370">
        <v>12</v>
      </c>
      <c r="J11" s="370">
        <v>10</v>
      </c>
      <c r="K11" s="370">
        <v>10</v>
      </c>
      <c r="L11" s="371">
        <v>62</v>
      </c>
      <c r="M11" s="44"/>
      <c r="N11" s="44"/>
      <c r="O11" s="44"/>
      <c r="P11" s="149"/>
      <c r="R11" s="226"/>
    </row>
    <row r="12" spans="2:18" ht="14.25" x14ac:dyDescent="0.2">
      <c r="B12" s="148"/>
      <c r="C12" s="43"/>
      <c r="D12" s="43"/>
      <c r="E12" s="47" t="s">
        <v>40</v>
      </c>
      <c r="F12" s="48">
        <v>6</v>
      </c>
      <c r="G12" s="48">
        <v>5</v>
      </c>
      <c r="H12" s="48">
        <v>5</v>
      </c>
      <c r="I12" s="48">
        <v>4</v>
      </c>
      <c r="J12" s="48">
        <v>1</v>
      </c>
      <c r="K12" s="48">
        <v>1</v>
      </c>
      <c r="L12" s="49">
        <v>22</v>
      </c>
      <c r="M12" s="44"/>
      <c r="N12" s="44"/>
      <c r="O12" s="44"/>
      <c r="P12" s="149"/>
      <c r="R12" s="226"/>
    </row>
    <row r="13" spans="2:18" ht="14.25" customHeight="1" x14ac:dyDescent="0.2">
      <c r="B13" s="148"/>
      <c r="C13" s="43"/>
      <c r="D13" s="43"/>
      <c r="E13" s="369" t="s">
        <v>24</v>
      </c>
      <c r="F13" s="370">
        <v>15</v>
      </c>
      <c r="G13" s="370">
        <v>10</v>
      </c>
      <c r="H13" s="370">
        <v>19</v>
      </c>
      <c r="I13" s="370">
        <v>25</v>
      </c>
      <c r="J13" s="370">
        <v>11</v>
      </c>
      <c r="K13" s="370">
        <v>5</v>
      </c>
      <c r="L13" s="371">
        <v>85</v>
      </c>
      <c r="M13" s="44"/>
      <c r="N13" s="44"/>
      <c r="O13" s="44"/>
      <c r="P13" s="149"/>
      <c r="R13" s="226"/>
    </row>
    <row r="14" spans="2:18" ht="15" x14ac:dyDescent="0.2">
      <c r="B14" s="148"/>
      <c r="C14" s="43"/>
      <c r="D14" s="43"/>
      <c r="E14" s="186" t="s">
        <v>149</v>
      </c>
      <c r="F14" s="184">
        <v>14</v>
      </c>
      <c r="G14" s="184">
        <v>31</v>
      </c>
      <c r="H14" s="184">
        <v>29</v>
      </c>
      <c r="I14" s="184">
        <v>30</v>
      </c>
      <c r="J14" s="184">
        <v>13</v>
      </c>
      <c r="K14" s="184">
        <v>7</v>
      </c>
      <c r="L14" s="223">
        <v>124</v>
      </c>
      <c r="M14" s="44"/>
      <c r="N14" s="44"/>
      <c r="O14" s="44"/>
      <c r="P14" s="149"/>
      <c r="R14" s="226"/>
    </row>
    <row r="15" spans="2:18" ht="14.25" x14ac:dyDescent="0.2">
      <c r="B15" s="148"/>
      <c r="C15" s="43"/>
      <c r="D15" s="43"/>
      <c r="E15" s="369" t="s">
        <v>50</v>
      </c>
      <c r="F15" s="370">
        <v>3</v>
      </c>
      <c r="G15" s="370">
        <v>2</v>
      </c>
      <c r="H15" s="370">
        <v>1</v>
      </c>
      <c r="I15" s="370">
        <v>2</v>
      </c>
      <c r="J15" s="370">
        <v>0</v>
      </c>
      <c r="K15" s="370">
        <v>0</v>
      </c>
      <c r="L15" s="371">
        <v>8</v>
      </c>
      <c r="M15" s="54"/>
      <c r="N15" s="54"/>
      <c r="O15" s="54"/>
      <c r="P15" s="149"/>
      <c r="R15" s="226"/>
    </row>
    <row r="16" spans="2:18" ht="14.25" x14ac:dyDescent="0.2">
      <c r="B16" s="148"/>
      <c r="C16" s="43"/>
      <c r="D16" s="43"/>
      <c r="E16" s="47" t="s">
        <v>4</v>
      </c>
      <c r="F16" s="48">
        <v>11</v>
      </c>
      <c r="G16" s="48">
        <v>21</v>
      </c>
      <c r="H16" s="48">
        <v>21</v>
      </c>
      <c r="I16" s="48">
        <v>19</v>
      </c>
      <c r="J16" s="48">
        <v>12</v>
      </c>
      <c r="K16" s="48">
        <v>6</v>
      </c>
      <c r="L16" s="49">
        <v>90</v>
      </c>
      <c r="M16" s="54"/>
      <c r="N16" s="54"/>
      <c r="O16" s="54"/>
      <c r="P16" s="149"/>
      <c r="R16" s="226"/>
    </row>
    <row r="17" spans="2:18" ht="14.25" x14ac:dyDescent="0.2">
      <c r="B17" s="148"/>
      <c r="C17" s="43"/>
      <c r="D17" s="43"/>
      <c r="E17" s="369" t="s">
        <v>30</v>
      </c>
      <c r="F17" s="370">
        <v>0</v>
      </c>
      <c r="G17" s="370">
        <v>8</v>
      </c>
      <c r="H17" s="370">
        <v>7</v>
      </c>
      <c r="I17" s="370">
        <v>9</v>
      </c>
      <c r="J17" s="370">
        <v>1</v>
      </c>
      <c r="K17" s="370">
        <v>1</v>
      </c>
      <c r="L17" s="371">
        <v>26</v>
      </c>
      <c r="M17" s="54"/>
      <c r="N17" s="54"/>
      <c r="O17" s="54"/>
      <c r="P17" s="149"/>
      <c r="R17" s="226"/>
    </row>
    <row r="18" spans="2:18" ht="15" x14ac:dyDescent="0.2">
      <c r="B18" s="148"/>
      <c r="C18" s="43"/>
      <c r="D18" s="43"/>
      <c r="E18" s="186" t="s">
        <v>150</v>
      </c>
      <c r="F18" s="184">
        <v>41</v>
      </c>
      <c r="G18" s="184">
        <v>65</v>
      </c>
      <c r="H18" s="184">
        <v>55</v>
      </c>
      <c r="I18" s="184">
        <v>38</v>
      </c>
      <c r="J18" s="184">
        <v>26</v>
      </c>
      <c r="K18" s="184">
        <v>15</v>
      </c>
      <c r="L18" s="223">
        <v>240</v>
      </c>
      <c r="M18" s="54"/>
      <c r="N18" s="54"/>
      <c r="O18" s="54"/>
      <c r="P18" s="149"/>
      <c r="R18" s="226"/>
    </row>
    <row r="19" spans="2:18" ht="14.25" x14ac:dyDescent="0.2">
      <c r="B19" s="148"/>
      <c r="C19" s="43"/>
      <c r="D19" s="43"/>
      <c r="E19" s="369" t="s">
        <v>29</v>
      </c>
      <c r="F19" s="370">
        <v>10</v>
      </c>
      <c r="G19" s="370">
        <v>22</v>
      </c>
      <c r="H19" s="370">
        <v>2</v>
      </c>
      <c r="I19" s="370">
        <v>4</v>
      </c>
      <c r="J19" s="370">
        <v>0</v>
      </c>
      <c r="K19" s="370">
        <v>0</v>
      </c>
      <c r="L19" s="371">
        <v>38</v>
      </c>
      <c r="M19" s="54"/>
      <c r="N19" s="54"/>
      <c r="O19" s="54"/>
      <c r="P19" s="149"/>
      <c r="R19" s="226"/>
    </row>
    <row r="20" spans="2:18" ht="14.25" x14ac:dyDescent="0.2">
      <c r="B20" s="148"/>
      <c r="C20" s="43"/>
      <c r="D20" s="43"/>
      <c r="E20" s="47" t="s">
        <v>22</v>
      </c>
      <c r="F20" s="48">
        <v>28</v>
      </c>
      <c r="G20" s="48">
        <v>39</v>
      </c>
      <c r="H20" s="48">
        <v>43</v>
      </c>
      <c r="I20" s="48">
        <v>29</v>
      </c>
      <c r="J20" s="48">
        <v>22</v>
      </c>
      <c r="K20" s="48">
        <v>13</v>
      </c>
      <c r="L20" s="49">
        <v>174</v>
      </c>
      <c r="M20" s="54"/>
      <c r="N20" s="54"/>
      <c r="O20" s="54"/>
      <c r="P20" s="149"/>
      <c r="R20" s="226"/>
    </row>
    <row r="21" spans="2:18" ht="14.25" x14ac:dyDescent="0.2">
      <c r="B21" s="148"/>
      <c r="C21" s="43"/>
      <c r="D21" s="43"/>
      <c r="E21" s="369" t="s">
        <v>11</v>
      </c>
      <c r="F21" s="370">
        <v>3</v>
      </c>
      <c r="G21" s="370">
        <v>4</v>
      </c>
      <c r="H21" s="370">
        <v>10</v>
      </c>
      <c r="I21" s="370">
        <v>5</v>
      </c>
      <c r="J21" s="370">
        <v>4</v>
      </c>
      <c r="K21" s="370">
        <v>2</v>
      </c>
      <c r="L21" s="371">
        <v>28</v>
      </c>
      <c r="M21" s="54"/>
      <c r="N21" s="54"/>
      <c r="O21" s="54"/>
      <c r="P21" s="149"/>
      <c r="R21" s="226"/>
    </row>
    <row r="22" spans="2:18" ht="15" x14ac:dyDescent="0.2">
      <c r="B22" s="148"/>
      <c r="C22" s="43"/>
      <c r="D22" s="43"/>
      <c r="E22" s="186" t="s">
        <v>151</v>
      </c>
      <c r="F22" s="184">
        <v>45</v>
      </c>
      <c r="G22" s="184">
        <v>63</v>
      </c>
      <c r="H22" s="184">
        <v>88</v>
      </c>
      <c r="I22" s="184">
        <v>62</v>
      </c>
      <c r="J22" s="184">
        <v>21</v>
      </c>
      <c r="K22" s="184">
        <v>10</v>
      </c>
      <c r="L22" s="184">
        <v>289</v>
      </c>
      <c r="M22" s="54"/>
      <c r="N22" s="54"/>
      <c r="O22" s="54"/>
      <c r="P22" s="149"/>
      <c r="R22" s="226"/>
    </row>
    <row r="23" spans="2:18" ht="14.25" x14ac:dyDescent="0.2">
      <c r="B23" s="148"/>
      <c r="C23" s="43"/>
      <c r="D23" s="43"/>
      <c r="E23" s="369" t="s">
        <v>28</v>
      </c>
      <c r="F23" s="370">
        <v>8</v>
      </c>
      <c r="G23" s="370">
        <v>5</v>
      </c>
      <c r="H23" s="370">
        <v>14</v>
      </c>
      <c r="I23" s="370">
        <v>12</v>
      </c>
      <c r="J23" s="370">
        <v>4</v>
      </c>
      <c r="K23" s="370">
        <v>3</v>
      </c>
      <c r="L23" s="371">
        <v>46</v>
      </c>
      <c r="M23" s="54"/>
      <c r="N23" s="54"/>
      <c r="O23" s="54"/>
      <c r="P23" s="149"/>
      <c r="R23" s="226"/>
    </row>
    <row r="24" spans="2:18" ht="14.25" x14ac:dyDescent="0.2">
      <c r="B24" s="148"/>
      <c r="C24" s="43"/>
      <c r="D24" s="43"/>
      <c r="E24" s="47" t="s">
        <v>77</v>
      </c>
      <c r="F24" s="48">
        <v>16</v>
      </c>
      <c r="G24" s="48">
        <v>29</v>
      </c>
      <c r="H24" s="48">
        <v>24</v>
      </c>
      <c r="I24" s="48">
        <v>21</v>
      </c>
      <c r="J24" s="48">
        <v>2</v>
      </c>
      <c r="K24" s="48">
        <v>1</v>
      </c>
      <c r="L24" s="49">
        <v>93</v>
      </c>
      <c r="M24" s="54"/>
      <c r="N24" s="54"/>
      <c r="O24" s="54"/>
      <c r="P24" s="149"/>
      <c r="R24" s="226"/>
    </row>
    <row r="25" spans="2:18" ht="14.25" x14ac:dyDescent="0.2">
      <c r="B25" s="148"/>
      <c r="C25" s="43"/>
      <c r="D25" s="43"/>
      <c r="E25" s="369" t="s">
        <v>53</v>
      </c>
      <c r="F25" s="370">
        <v>5</v>
      </c>
      <c r="G25" s="370">
        <v>5</v>
      </c>
      <c r="H25" s="370">
        <v>6</v>
      </c>
      <c r="I25" s="370">
        <v>2</v>
      </c>
      <c r="J25" s="370">
        <v>3</v>
      </c>
      <c r="K25" s="370">
        <v>0</v>
      </c>
      <c r="L25" s="371">
        <v>21</v>
      </c>
      <c r="M25" s="54"/>
      <c r="N25" s="54"/>
      <c r="O25" s="54"/>
      <c r="P25" s="149"/>
      <c r="R25" s="226"/>
    </row>
    <row r="26" spans="2:18" ht="14.25" x14ac:dyDescent="0.2">
      <c r="B26" s="148"/>
      <c r="C26" s="43"/>
      <c r="D26" s="43"/>
      <c r="E26" s="47" t="s">
        <v>27</v>
      </c>
      <c r="F26" s="48">
        <v>6</v>
      </c>
      <c r="G26" s="48">
        <v>9</v>
      </c>
      <c r="H26" s="48">
        <v>7</v>
      </c>
      <c r="I26" s="48">
        <v>5</v>
      </c>
      <c r="J26" s="48">
        <v>2</v>
      </c>
      <c r="K26" s="48">
        <v>0</v>
      </c>
      <c r="L26" s="49">
        <v>29</v>
      </c>
      <c r="M26" s="54"/>
      <c r="N26" s="54"/>
      <c r="O26" s="54"/>
      <c r="P26" s="149"/>
      <c r="R26" s="226"/>
    </row>
    <row r="27" spans="2:18" ht="14.25" x14ac:dyDescent="0.2">
      <c r="B27" s="148"/>
      <c r="C27" s="43"/>
      <c r="D27" s="43"/>
      <c r="E27" s="369" t="s">
        <v>14</v>
      </c>
      <c r="F27" s="370">
        <v>6</v>
      </c>
      <c r="G27" s="370">
        <v>8</v>
      </c>
      <c r="H27" s="370">
        <v>21</v>
      </c>
      <c r="I27" s="370">
        <v>13</v>
      </c>
      <c r="J27" s="370">
        <v>6</v>
      </c>
      <c r="K27" s="370">
        <v>6</v>
      </c>
      <c r="L27" s="371">
        <v>60</v>
      </c>
      <c r="M27" s="54"/>
      <c r="N27" s="54"/>
      <c r="O27" s="54"/>
      <c r="P27" s="149"/>
      <c r="R27" s="226"/>
    </row>
    <row r="28" spans="2:18" ht="14.25" x14ac:dyDescent="0.2">
      <c r="B28" s="148"/>
      <c r="C28" s="43"/>
      <c r="D28" s="43"/>
      <c r="E28" s="47" t="s">
        <v>23</v>
      </c>
      <c r="F28" s="48">
        <v>4</v>
      </c>
      <c r="G28" s="48">
        <v>7</v>
      </c>
      <c r="H28" s="48">
        <v>16</v>
      </c>
      <c r="I28" s="48">
        <v>9</v>
      </c>
      <c r="J28" s="48">
        <v>4</v>
      </c>
      <c r="K28" s="48">
        <v>0</v>
      </c>
      <c r="L28" s="49">
        <v>40</v>
      </c>
      <c r="M28" s="54"/>
      <c r="N28" s="54"/>
      <c r="O28" s="54"/>
      <c r="P28" s="149"/>
      <c r="R28" s="226"/>
    </row>
    <row r="29" spans="2:18" ht="15" x14ac:dyDescent="0.2">
      <c r="B29" s="148"/>
      <c r="C29" s="43"/>
      <c r="D29" s="43"/>
      <c r="E29" s="186" t="s">
        <v>74</v>
      </c>
      <c r="F29" s="184">
        <v>14</v>
      </c>
      <c r="G29" s="184">
        <v>21</v>
      </c>
      <c r="H29" s="184">
        <v>37</v>
      </c>
      <c r="I29" s="184">
        <v>31</v>
      </c>
      <c r="J29" s="184">
        <v>15</v>
      </c>
      <c r="K29" s="184">
        <v>10</v>
      </c>
      <c r="L29" s="184">
        <v>128</v>
      </c>
      <c r="M29" s="54"/>
      <c r="N29" s="54"/>
      <c r="O29" s="54"/>
      <c r="P29" s="149"/>
      <c r="R29" s="226"/>
    </row>
    <row r="30" spans="2:18" ht="14.25" x14ac:dyDescent="0.2">
      <c r="B30" s="148"/>
      <c r="C30" s="43"/>
      <c r="D30" s="43"/>
      <c r="E30" s="369" t="s">
        <v>73</v>
      </c>
      <c r="F30" s="370">
        <v>5</v>
      </c>
      <c r="G30" s="370">
        <v>4</v>
      </c>
      <c r="H30" s="370">
        <v>10</v>
      </c>
      <c r="I30" s="370">
        <v>15</v>
      </c>
      <c r="J30" s="370">
        <v>5</v>
      </c>
      <c r="K30" s="370">
        <v>1</v>
      </c>
      <c r="L30" s="371">
        <v>40</v>
      </c>
      <c r="M30" s="54"/>
      <c r="N30" s="54"/>
      <c r="O30" s="54"/>
      <c r="P30" s="149"/>
      <c r="R30" s="226"/>
    </row>
    <row r="31" spans="2:18" ht="14.25" x14ac:dyDescent="0.2">
      <c r="B31" s="148"/>
      <c r="C31" s="43"/>
      <c r="D31" s="43"/>
      <c r="E31" s="47" t="s">
        <v>17</v>
      </c>
      <c r="F31" s="48">
        <v>1</v>
      </c>
      <c r="G31" s="48">
        <v>1</v>
      </c>
      <c r="H31" s="48">
        <v>4</v>
      </c>
      <c r="I31" s="48">
        <v>5</v>
      </c>
      <c r="J31" s="48">
        <v>1</v>
      </c>
      <c r="K31" s="48">
        <v>2</v>
      </c>
      <c r="L31" s="49">
        <v>14</v>
      </c>
      <c r="M31" s="54"/>
      <c r="N31" s="54"/>
      <c r="O31" s="54"/>
      <c r="P31" s="149"/>
      <c r="R31" s="226"/>
    </row>
    <row r="32" spans="2:18" ht="14.25" x14ac:dyDescent="0.2">
      <c r="B32" s="148"/>
      <c r="C32" s="43"/>
      <c r="D32" s="43"/>
      <c r="E32" s="369" t="s">
        <v>33</v>
      </c>
      <c r="F32" s="370">
        <v>2</v>
      </c>
      <c r="G32" s="370">
        <v>1</v>
      </c>
      <c r="H32" s="370">
        <v>0</v>
      </c>
      <c r="I32" s="370">
        <v>0</v>
      </c>
      <c r="J32" s="370">
        <v>0</v>
      </c>
      <c r="K32" s="370">
        <v>0</v>
      </c>
      <c r="L32" s="371">
        <v>3</v>
      </c>
      <c r="M32" s="54"/>
      <c r="N32" s="54"/>
      <c r="O32" s="54"/>
      <c r="P32" s="149"/>
      <c r="R32" s="226"/>
    </row>
    <row r="33" spans="2:18" ht="14.25" x14ac:dyDescent="0.2">
      <c r="B33" s="148"/>
      <c r="C33" s="43"/>
      <c r="D33" s="43"/>
      <c r="E33" s="47" t="s">
        <v>82</v>
      </c>
      <c r="F33" s="48">
        <v>1</v>
      </c>
      <c r="G33" s="48">
        <v>3</v>
      </c>
      <c r="H33" s="48">
        <v>6</v>
      </c>
      <c r="I33" s="48">
        <v>2</v>
      </c>
      <c r="J33" s="48">
        <v>4</v>
      </c>
      <c r="K33" s="48">
        <v>0</v>
      </c>
      <c r="L33" s="49">
        <v>16</v>
      </c>
      <c r="M33" s="54"/>
      <c r="N33" s="54"/>
      <c r="O33" s="54"/>
      <c r="P33" s="149"/>
      <c r="R33" s="226"/>
    </row>
    <row r="34" spans="2:18" ht="14.25" x14ac:dyDescent="0.2">
      <c r="B34" s="148"/>
      <c r="C34" s="43"/>
      <c r="D34" s="43"/>
      <c r="E34" s="369" t="s">
        <v>34</v>
      </c>
      <c r="F34" s="370">
        <v>5</v>
      </c>
      <c r="G34" s="370">
        <v>12</v>
      </c>
      <c r="H34" s="370">
        <v>17</v>
      </c>
      <c r="I34" s="370">
        <v>9</v>
      </c>
      <c r="J34" s="370">
        <v>5</v>
      </c>
      <c r="K34" s="370">
        <v>7</v>
      </c>
      <c r="L34" s="371">
        <v>55</v>
      </c>
      <c r="M34" s="54"/>
      <c r="N34" s="54"/>
      <c r="O34" s="54"/>
      <c r="P34" s="149"/>
      <c r="R34" s="226"/>
    </row>
    <row r="35" spans="2:18" ht="15" x14ac:dyDescent="0.2">
      <c r="B35" s="148"/>
      <c r="C35" s="43"/>
      <c r="D35" s="43"/>
      <c r="E35" s="186" t="s">
        <v>666</v>
      </c>
      <c r="F35" s="184">
        <v>0</v>
      </c>
      <c r="G35" s="184">
        <v>2</v>
      </c>
      <c r="H35" s="184">
        <v>3</v>
      </c>
      <c r="I35" s="184">
        <v>1</v>
      </c>
      <c r="J35" s="184">
        <v>0</v>
      </c>
      <c r="K35" s="184">
        <v>0</v>
      </c>
      <c r="L35" s="184">
        <v>6</v>
      </c>
      <c r="M35" s="54"/>
      <c r="N35" s="54"/>
      <c r="O35" s="54"/>
      <c r="P35" s="149"/>
      <c r="R35" s="226"/>
    </row>
    <row r="36" spans="2:18" ht="14.25" x14ac:dyDescent="0.2">
      <c r="B36" s="148"/>
      <c r="C36" s="43"/>
      <c r="D36" s="43"/>
      <c r="E36" s="47" t="s">
        <v>83</v>
      </c>
      <c r="F36" s="48">
        <v>0</v>
      </c>
      <c r="G36" s="48">
        <v>2</v>
      </c>
      <c r="H36" s="48">
        <v>3</v>
      </c>
      <c r="I36" s="48">
        <v>1</v>
      </c>
      <c r="J36" s="48">
        <v>0</v>
      </c>
      <c r="K36" s="48">
        <v>0</v>
      </c>
      <c r="L36" s="49">
        <v>6</v>
      </c>
      <c r="M36" s="54"/>
      <c r="N36" s="54"/>
      <c r="O36" s="54"/>
      <c r="P36" s="149"/>
      <c r="R36" s="226"/>
    </row>
    <row r="37" spans="2:18" ht="15" x14ac:dyDescent="0.2">
      <c r="B37" s="148"/>
      <c r="C37" s="43"/>
      <c r="D37" s="43"/>
      <c r="E37" s="186" t="s">
        <v>78</v>
      </c>
      <c r="F37" s="184">
        <v>5</v>
      </c>
      <c r="G37" s="184">
        <v>13</v>
      </c>
      <c r="H37" s="184">
        <v>21</v>
      </c>
      <c r="I37" s="184">
        <v>24</v>
      </c>
      <c r="J37" s="184">
        <v>9</v>
      </c>
      <c r="K37" s="184">
        <v>6</v>
      </c>
      <c r="L37" s="184">
        <v>78</v>
      </c>
      <c r="M37" s="54"/>
      <c r="N37" s="54"/>
      <c r="O37" s="54"/>
      <c r="P37" s="149"/>
      <c r="R37" s="226"/>
    </row>
    <row r="38" spans="2:18" ht="14.25" x14ac:dyDescent="0.2">
      <c r="B38" s="148"/>
      <c r="C38" s="43"/>
      <c r="D38" s="43"/>
      <c r="E38" s="369" t="s">
        <v>39</v>
      </c>
      <c r="F38" s="370">
        <v>2</v>
      </c>
      <c r="G38" s="370">
        <v>5</v>
      </c>
      <c r="H38" s="370">
        <v>12</v>
      </c>
      <c r="I38" s="370">
        <v>13</v>
      </c>
      <c r="J38" s="370">
        <v>3</v>
      </c>
      <c r="K38" s="370">
        <v>2</v>
      </c>
      <c r="L38" s="371">
        <v>37</v>
      </c>
      <c r="M38" s="54"/>
      <c r="N38" s="54"/>
      <c r="O38" s="54"/>
      <c r="P38" s="149"/>
      <c r="R38" s="226"/>
    </row>
    <row r="39" spans="2:18" ht="14.25" x14ac:dyDescent="0.2">
      <c r="B39" s="148"/>
      <c r="C39" s="43"/>
      <c r="D39" s="43"/>
      <c r="E39" s="47" t="s">
        <v>48</v>
      </c>
      <c r="F39" s="48">
        <v>2</v>
      </c>
      <c r="G39" s="48">
        <v>4</v>
      </c>
      <c r="H39" s="48">
        <v>7</v>
      </c>
      <c r="I39" s="48">
        <v>7</v>
      </c>
      <c r="J39" s="48">
        <v>4</v>
      </c>
      <c r="K39" s="48">
        <v>3</v>
      </c>
      <c r="L39" s="49">
        <v>27</v>
      </c>
      <c r="M39" s="54"/>
      <c r="N39" s="54"/>
      <c r="O39" s="54"/>
      <c r="P39" s="149"/>
      <c r="R39" s="226"/>
    </row>
    <row r="40" spans="2:18" ht="14.25" x14ac:dyDescent="0.2">
      <c r="B40" s="148"/>
      <c r="C40" s="43"/>
      <c r="D40" s="43"/>
      <c r="E40" s="369" t="s">
        <v>26</v>
      </c>
      <c r="F40" s="370">
        <v>1</v>
      </c>
      <c r="G40" s="370">
        <v>4</v>
      </c>
      <c r="H40" s="370">
        <v>2</v>
      </c>
      <c r="I40" s="370">
        <v>4</v>
      </c>
      <c r="J40" s="370">
        <v>2</v>
      </c>
      <c r="K40" s="370">
        <v>1</v>
      </c>
      <c r="L40" s="371">
        <v>14</v>
      </c>
      <c r="M40" s="54"/>
      <c r="N40" s="54"/>
      <c r="O40" s="54"/>
      <c r="P40" s="149"/>
      <c r="R40" s="226"/>
    </row>
    <row r="41" spans="2:18" ht="15" x14ac:dyDescent="0.2">
      <c r="B41" s="148"/>
      <c r="C41" s="43"/>
      <c r="D41" s="43"/>
      <c r="E41" s="186" t="s">
        <v>152</v>
      </c>
      <c r="F41" s="184">
        <v>9</v>
      </c>
      <c r="G41" s="184">
        <v>10</v>
      </c>
      <c r="H41" s="184">
        <v>21</v>
      </c>
      <c r="I41" s="184">
        <v>10</v>
      </c>
      <c r="J41" s="184">
        <v>3</v>
      </c>
      <c r="K41" s="184">
        <v>3</v>
      </c>
      <c r="L41" s="184">
        <v>56</v>
      </c>
      <c r="M41" s="54"/>
      <c r="N41" s="54"/>
      <c r="O41" s="54"/>
      <c r="P41" s="149"/>
      <c r="R41" s="226"/>
    </row>
    <row r="42" spans="2:18" ht="14.25" x14ac:dyDescent="0.2">
      <c r="B42" s="148"/>
      <c r="C42" s="43"/>
      <c r="D42" s="43"/>
      <c r="E42" s="369" t="s">
        <v>18</v>
      </c>
      <c r="F42" s="370">
        <v>8</v>
      </c>
      <c r="G42" s="370">
        <v>8</v>
      </c>
      <c r="H42" s="370">
        <v>18</v>
      </c>
      <c r="I42" s="370">
        <v>7</v>
      </c>
      <c r="J42" s="370">
        <v>3</v>
      </c>
      <c r="K42" s="370">
        <v>2</v>
      </c>
      <c r="L42" s="371">
        <v>46</v>
      </c>
      <c r="M42" s="54"/>
      <c r="N42" s="54"/>
      <c r="O42" s="54"/>
      <c r="P42" s="149"/>
      <c r="R42" s="226"/>
    </row>
    <row r="43" spans="2:18" ht="14.25" x14ac:dyDescent="0.2">
      <c r="B43" s="148"/>
      <c r="C43" s="43"/>
      <c r="D43" s="43"/>
      <c r="E43" s="47" t="s">
        <v>8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9">
        <v>0</v>
      </c>
      <c r="M43" s="54"/>
      <c r="N43" s="54"/>
      <c r="O43" s="54"/>
      <c r="P43" s="149"/>
      <c r="R43" s="226"/>
    </row>
    <row r="44" spans="2:18" ht="14.25" x14ac:dyDescent="0.2">
      <c r="B44" s="148"/>
      <c r="C44" s="43"/>
      <c r="D44" s="43"/>
      <c r="E44" s="369" t="s">
        <v>46</v>
      </c>
      <c r="F44" s="370">
        <v>1</v>
      </c>
      <c r="G44" s="370">
        <v>2</v>
      </c>
      <c r="H44" s="370">
        <v>3</v>
      </c>
      <c r="I44" s="370">
        <v>3</v>
      </c>
      <c r="J44" s="370">
        <v>0</v>
      </c>
      <c r="K44" s="370">
        <v>1</v>
      </c>
      <c r="L44" s="371">
        <v>10</v>
      </c>
      <c r="M44" s="54"/>
      <c r="N44" s="54"/>
      <c r="O44" s="54"/>
      <c r="P44" s="149"/>
      <c r="R44" s="226"/>
    </row>
    <row r="45" spans="2:18" ht="15" x14ac:dyDescent="0.2">
      <c r="B45" s="148"/>
      <c r="C45" s="43"/>
      <c r="D45" s="43"/>
      <c r="E45" s="186" t="s">
        <v>32</v>
      </c>
      <c r="F45" s="184">
        <v>7</v>
      </c>
      <c r="G45" s="184">
        <v>9</v>
      </c>
      <c r="H45" s="184">
        <v>8</v>
      </c>
      <c r="I45" s="184">
        <v>8</v>
      </c>
      <c r="J45" s="184">
        <v>0</v>
      </c>
      <c r="K45" s="184">
        <v>1</v>
      </c>
      <c r="L45" s="223">
        <v>33</v>
      </c>
      <c r="M45" s="54"/>
      <c r="N45" s="54"/>
      <c r="O45" s="54"/>
      <c r="P45" s="149"/>
      <c r="R45" s="226"/>
    </row>
    <row r="46" spans="2:18" ht="14.25" x14ac:dyDescent="0.2">
      <c r="B46" s="148"/>
      <c r="C46" s="43"/>
      <c r="D46" s="43"/>
      <c r="E46" s="47" t="s">
        <v>31</v>
      </c>
      <c r="F46" s="48">
        <v>7</v>
      </c>
      <c r="G46" s="48">
        <v>9</v>
      </c>
      <c r="H46" s="48">
        <v>8</v>
      </c>
      <c r="I46" s="48">
        <v>8</v>
      </c>
      <c r="J46" s="48">
        <v>0</v>
      </c>
      <c r="K46" s="48">
        <v>1</v>
      </c>
      <c r="L46" s="49">
        <v>33</v>
      </c>
      <c r="M46" s="54"/>
      <c r="N46" s="54"/>
      <c r="O46" s="54"/>
      <c r="P46" s="149"/>
      <c r="R46" s="226"/>
    </row>
    <row r="47" spans="2:18" ht="15" x14ac:dyDescent="0.2">
      <c r="B47" s="148"/>
      <c r="C47" s="43"/>
      <c r="D47" s="43"/>
      <c r="E47" s="186" t="s">
        <v>60</v>
      </c>
      <c r="F47" s="184">
        <v>2</v>
      </c>
      <c r="G47" s="184">
        <v>4</v>
      </c>
      <c r="H47" s="184">
        <v>7</v>
      </c>
      <c r="I47" s="184">
        <v>5</v>
      </c>
      <c r="J47" s="184">
        <v>3</v>
      </c>
      <c r="K47" s="184">
        <v>1</v>
      </c>
      <c r="L47" s="184">
        <v>22</v>
      </c>
      <c r="M47" s="54"/>
      <c r="N47" s="54"/>
      <c r="O47" s="54"/>
      <c r="P47" s="149"/>
      <c r="R47" s="226"/>
    </row>
    <row r="48" spans="2:18" ht="14.25" x14ac:dyDescent="0.2">
      <c r="B48" s="148"/>
      <c r="C48" s="43"/>
      <c r="D48" s="43"/>
      <c r="E48" s="47" t="s">
        <v>61</v>
      </c>
      <c r="F48" s="48">
        <v>2</v>
      </c>
      <c r="G48" s="48">
        <v>4</v>
      </c>
      <c r="H48" s="48">
        <v>7</v>
      </c>
      <c r="I48" s="48">
        <v>5</v>
      </c>
      <c r="J48" s="48">
        <v>3</v>
      </c>
      <c r="K48" s="48">
        <v>1</v>
      </c>
      <c r="L48" s="49">
        <v>22</v>
      </c>
      <c r="M48" s="54"/>
      <c r="N48" s="54"/>
      <c r="O48" s="54"/>
      <c r="P48" s="149"/>
      <c r="R48" s="226"/>
    </row>
    <row r="49" spans="2:18" ht="15" x14ac:dyDescent="0.2">
      <c r="B49" s="148"/>
      <c r="C49" s="43"/>
      <c r="D49" s="43"/>
      <c r="E49" s="147" t="s">
        <v>135</v>
      </c>
      <c r="F49" s="156">
        <v>162</v>
      </c>
      <c r="G49" s="156">
        <v>243</v>
      </c>
      <c r="H49" s="156">
        <v>309</v>
      </c>
      <c r="I49" s="156">
        <v>250</v>
      </c>
      <c r="J49" s="156">
        <v>112</v>
      </c>
      <c r="K49" s="156">
        <v>69</v>
      </c>
      <c r="L49" s="156">
        <v>1145</v>
      </c>
      <c r="M49" s="54"/>
      <c r="N49" s="54"/>
      <c r="O49" s="54"/>
      <c r="P49" s="149"/>
      <c r="R49" s="226"/>
    </row>
    <row r="50" spans="2:18" ht="14.25" x14ac:dyDescent="0.2">
      <c r="B50" s="148"/>
      <c r="C50" s="43"/>
      <c r="D50" s="43"/>
      <c r="E50" s="47" t="s">
        <v>99</v>
      </c>
      <c r="F50" s="48">
        <v>1</v>
      </c>
      <c r="G50" s="48">
        <v>2</v>
      </c>
      <c r="H50" s="48">
        <v>0</v>
      </c>
      <c r="I50" s="48">
        <v>2</v>
      </c>
      <c r="J50" s="48">
        <v>1</v>
      </c>
      <c r="K50" s="48">
        <v>0</v>
      </c>
      <c r="L50" s="49">
        <v>6</v>
      </c>
      <c r="M50" s="54"/>
      <c r="N50" s="54"/>
      <c r="O50" s="54"/>
      <c r="P50" s="149"/>
    </row>
    <row r="51" spans="2:18" ht="14.25" x14ac:dyDescent="0.2">
      <c r="B51" s="148"/>
      <c r="C51" s="43"/>
      <c r="D51" s="43"/>
      <c r="E51" s="47" t="s">
        <v>97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9">
        <v>0</v>
      </c>
      <c r="M51" s="54"/>
      <c r="N51" s="54"/>
      <c r="O51" s="54"/>
      <c r="P51" s="149"/>
    </row>
    <row r="52" spans="2:18" ht="14.25" x14ac:dyDescent="0.2">
      <c r="B52" s="148"/>
      <c r="C52" s="43"/>
      <c r="D52" s="43"/>
      <c r="E52" s="47" t="s">
        <v>88</v>
      </c>
      <c r="F52" s="48">
        <v>0</v>
      </c>
      <c r="G52" s="48">
        <v>0</v>
      </c>
      <c r="H52" s="48">
        <v>1</v>
      </c>
      <c r="I52" s="48">
        <v>1</v>
      </c>
      <c r="J52" s="48">
        <v>1</v>
      </c>
      <c r="K52" s="48">
        <v>1</v>
      </c>
      <c r="L52" s="49">
        <v>4</v>
      </c>
      <c r="M52" s="54"/>
      <c r="N52" s="54"/>
      <c r="O52" s="54"/>
      <c r="P52" s="149"/>
    </row>
    <row r="53" spans="2:18" ht="14.25" x14ac:dyDescent="0.2">
      <c r="B53" s="148"/>
      <c r="C53" s="43"/>
      <c r="D53" s="43"/>
      <c r="E53" s="47" t="s">
        <v>85</v>
      </c>
      <c r="F53" s="48">
        <v>0</v>
      </c>
      <c r="G53" s="48">
        <v>0</v>
      </c>
      <c r="H53" s="48">
        <v>1</v>
      </c>
      <c r="I53" s="48">
        <v>0</v>
      </c>
      <c r="J53" s="48">
        <v>3</v>
      </c>
      <c r="K53" s="48">
        <v>1</v>
      </c>
      <c r="L53" s="49">
        <v>5</v>
      </c>
      <c r="M53" s="54"/>
      <c r="N53" s="54"/>
      <c r="O53" s="54"/>
      <c r="P53" s="149"/>
    </row>
    <row r="54" spans="2:18" ht="18" x14ac:dyDescent="0.2">
      <c r="B54" s="148"/>
      <c r="C54" s="43"/>
      <c r="D54" s="43"/>
      <c r="E54" s="158" t="s">
        <v>156</v>
      </c>
      <c r="F54" s="159">
        <v>163</v>
      </c>
      <c r="G54" s="159">
        <v>245</v>
      </c>
      <c r="H54" s="159">
        <v>311</v>
      </c>
      <c r="I54" s="159">
        <v>253</v>
      </c>
      <c r="J54" s="159">
        <v>117</v>
      </c>
      <c r="K54" s="159">
        <v>71</v>
      </c>
      <c r="L54" s="159">
        <v>1160</v>
      </c>
      <c r="M54" s="54"/>
      <c r="N54" s="54"/>
      <c r="O54" s="54"/>
      <c r="P54" s="149"/>
    </row>
    <row r="55" spans="2:18" ht="16.5" x14ac:dyDescent="0.3">
      <c r="B55" s="148"/>
      <c r="C55" s="43"/>
      <c r="D55" s="43"/>
      <c r="E55" s="419" t="s">
        <v>679</v>
      </c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149"/>
    </row>
    <row r="56" spans="2:18" ht="66.75" customHeight="1" x14ac:dyDescent="0.5">
      <c r="B56" s="148"/>
      <c r="C56" s="215"/>
      <c r="D56" s="215"/>
      <c r="E56" s="522" t="str">
        <f>+"Distribución porcentual Matriculados Nuevos  por estrato
"&amp;TD!D1&amp;" semestre de "&amp;TD!C1</f>
        <v>Distribución porcentual Matriculados Nuevos  por estrato
I semestre de 2026</v>
      </c>
      <c r="F56" s="522"/>
      <c r="G56" s="522"/>
      <c r="H56" s="522"/>
      <c r="I56" s="522"/>
      <c r="J56" s="522"/>
      <c r="K56" s="522"/>
      <c r="L56" s="522"/>
      <c r="M56" s="215"/>
      <c r="N56" s="215"/>
      <c r="O56" s="215"/>
      <c r="P56" s="149"/>
    </row>
    <row r="57" spans="2:18" ht="16.5" x14ac:dyDescent="0.3">
      <c r="B57" s="148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149"/>
    </row>
    <row r="58" spans="2:18" ht="16.5" x14ac:dyDescent="0.3">
      <c r="B58" s="148"/>
      <c r="C58" s="215"/>
      <c r="D58" s="215"/>
      <c r="E58" s="509" t="s">
        <v>153</v>
      </c>
      <c r="F58" s="514" t="s">
        <v>157</v>
      </c>
      <c r="G58" s="514" t="s">
        <v>158</v>
      </c>
      <c r="H58" s="514" t="s">
        <v>159</v>
      </c>
      <c r="I58" s="514" t="s">
        <v>160</v>
      </c>
      <c r="J58" s="514" t="s">
        <v>161</v>
      </c>
      <c r="K58" s="514" t="s">
        <v>162</v>
      </c>
      <c r="L58" s="520" t="s">
        <v>135</v>
      </c>
      <c r="M58" s="215"/>
      <c r="N58" s="215"/>
      <c r="O58" s="215"/>
      <c r="P58" s="149"/>
    </row>
    <row r="59" spans="2:18" ht="16.5" x14ac:dyDescent="0.3">
      <c r="B59" s="148"/>
      <c r="C59" s="215"/>
      <c r="D59" s="215"/>
      <c r="E59" s="510"/>
      <c r="F59" s="515"/>
      <c r="G59" s="515"/>
      <c r="H59" s="515"/>
      <c r="I59" s="515"/>
      <c r="J59" s="515"/>
      <c r="K59" s="515"/>
      <c r="L59" s="521"/>
      <c r="M59" s="215"/>
      <c r="N59" s="215"/>
      <c r="O59" s="215"/>
      <c r="P59" s="149"/>
    </row>
    <row r="60" spans="2:18" ht="16.5" x14ac:dyDescent="0.3">
      <c r="B60" s="148"/>
      <c r="C60" s="215"/>
      <c r="D60" s="215"/>
      <c r="E60" s="183" t="s">
        <v>21</v>
      </c>
      <c r="F60" s="232">
        <v>0.14792899408284024</v>
      </c>
      <c r="G60" s="232">
        <v>0.14792899408284024</v>
      </c>
      <c r="H60" s="232">
        <v>0.23668639053254437</v>
      </c>
      <c r="I60" s="232">
        <v>0.24260355029585798</v>
      </c>
      <c r="J60" s="232">
        <v>0.13017751479289941</v>
      </c>
      <c r="K60" s="232">
        <v>9.4674556213017749E-2</v>
      </c>
      <c r="L60" s="232">
        <v>1</v>
      </c>
      <c r="M60" s="215"/>
      <c r="N60" s="215"/>
      <c r="O60" s="215"/>
      <c r="P60" s="149"/>
    </row>
    <row r="61" spans="2:18" ht="16.5" x14ac:dyDescent="0.3">
      <c r="B61" s="148"/>
      <c r="C61" s="215"/>
      <c r="D61" s="215"/>
      <c r="E61" s="47" t="s">
        <v>20</v>
      </c>
      <c r="F61" s="233">
        <v>6.4516129032258063E-2</v>
      </c>
      <c r="G61" s="233">
        <v>0.16129032258064516</v>
      </c>
      <c r="H61" s="233">
        <v>0.25806451612903225</v>
      </c>
      <c r="I61" s="233">
        <v>0.19354838709677419</v>
      </c>
      <c r="J61" s="233">
        <v>0.16129032258064516</v>
      </c>
      <c r="K61" s="233">
        <v>0.16129032258064516</v>
      </c>
      <c r="L61" s="233">
        <v>0.36686390532544377</v>
      </c>
      <c r="M61" s="215"/>
      <c r="N61" s="215"/>
      <c r="O61" s="215"/>
      <c r="P61" s="149"/>
    </row>
    <row r="62" spans="2:18" ht="16.5" x14ac:dyDescent="0.3">
      <c r="B62" s="148"/>
      <c r="C62" s="215"/>
      <c r="D62" s="215"/>
      <c r="E62" s="50" t="s">
        <v>40</v>
      </c>
      <c r="F62" s="234">
        <v>0.27272727272727271</v>
      </c>
      <c r="G62" s="234">
        <v>0.22727272727272727</v>
      </c>
      <c r="H62" s="234">
        <v>0.22727272727272727</v>
      </c>
      <c r="I62" s="234">
        <v>0.18181818181818182</v>
      </c>
      <c r="J62" s="234">
        <v>4.5454545454545456E-2</v>
      </c>
      <c r="K62" s="234">
        <v>4.5454545454545456E-2</v>
      </c>
      <c r="L62" s="234">
        <v>0.13017751479289941</v>
      </c>
      <c r="M62" s="215"/>
      <c r="N62" s="215"/>
      <c r="O62" s="215"/>
      <c r="P62" s="149"/>
    </row>
    <row r="63" spans="2:18" ht="16.5" x14ac:dyDescent="0.3">
      <c r="B63" s="148"/>
      <c r="C63" s="215"/>
      <c r="D63" s="215"/>
      <c r="E63" s="47" t="s">
        <v>24</v>
      </c>
      <c r="F63" s="233">
        <v>0.17647058823529413</v>
      </c>
      <c r="G63" s="233">
        <v>0.11764705882352941</v>
      </c>
      <c r="H63" s="233">
        <v>0.22352941176470589</v>
      </c>
      <c r="I63" s="233">
        <v>0.29411764705882354</v>
      </c>
      <c r="J63" s="233">
        <v>0.12941176470588237</v>
      </c>
      <c r="K63" s="233">
        <v>5.8823529411764705E-2</v>
      </c>
      <c r="L63" s="233">
        <v>0.50295857988165682</v>
      </c>
      <c r="M63" s="215"/>
      <c r="N63" s="215"/>
      <c r="O63" s="215"/>
      <c r="P63" s="149"/>
    </row>
    <row r="64" spans="2:18" ht="16.5" x14ac:dyDescent="0.3">
      <c r="B64" s="148"/>
      <c r="C64" s="215"/>
      <c r="D64" s="215"/>
      <c r="E64" s="186" t="s">
        <v>149</v>
      </c>
      <c r="F64" s="232">
        <v>0.11290322580645161</v>
      </c>
      <c r="G64" s="232">
        <v>0.25</v>
      </c>
      <c r="H64" s="232">
        <v>0.23387096774193547</v>
      </c>
      <c r="I64" s="232">
        <v>0.24193548387096775</v>
      </c>
      <c r="J64" s="232">
        <v>0.10483870967741936</v>
      </c>
      <c r="K64" s="232">
        <v>5.6451612903225805E-2</v>
      </c>
      <c r="L64" s="232">
        <v>1</v>
      </c>
      <c r="M64" s="215"/>
      <c r="N64" s="215"/>
      <c r="O64" s="215"/>
      <c r="P64" s="149"/>
    </row>
    <row r="65" spans="2:16" ht="16.5" x14ac:dyDescent="0.3">
      <c r="B65" s="148"/>
      <c r="C65" s="215"/>
      <c r="D65" s="215"/>
      <c r="E65" s="47" t="s">
        <v>50</v>
      </c>
      <c r="F65" s="233">
        <v>0.375</v>
      </c>
      <c r="G65" s="233">
        <v>0.25</v>
      </c>
      <c r="H65" s="233">
        <v>0.125</v>
      </c>
      <c r="I65" s="233">
        <v>0.25</v>
      </c>
      <c r="J65" s="233">
        <v>0</v>
      </c>
      <c r="K65" s="233">
        <v>0</v>
      </c>
      <c r="L65" s="233">
        <v>6.4516129032258063E-2</v>
      </c>
      <c r="M65" s="215"/>
      <c r="N65" s="215"/>
      <c r="O65" s="215"/>
      <c r="P65" s="149"/>
    </row>
    <row r="66" spans="2:16" ht="16.5" x14ac:dyDescent="0.3">
      <c r="B66" s="148"/>
      <c r="C66" s="215"/>
      <c r="D66" s="215"/>
      <c r="E66" s="50" t="s">
        <v>4</v>
      </c>
      <c r="F66" s="234">
        <v>0.12222222222222222</v>
      </c>
      <c r="G66" s="234">
        <v>0.23333333333333334</v>
      </c>
      <c r="H66" s="234">
        <v>0.23333333333333334</v>
      </c>
      <c r="I66" s="234">
        <v>0.21111111111111111</v>
      </c>
      <c r="J66" s="234">
        <v>0.13333333333333333</v>
      </c>
      <c r="K66" s="234">
        <v>6.6666666666666666E-2</v>
      </c>
      <c r="L66" s="234">
        <v>0.72580645161290325</v>
      </c>
      <c r="M66" s="215"/>
      <c r="N66" s="215"/>
      <c r="O66" s="215"/>
      <c r="P66" s="149"/>
    </row>
    <row r="67" spans="2:16" ht="16.5" x14ac:dyDescent="0.3">
      <c r="B67" s="148"/>
      <c r="C67" s="215"/>
      <c r="D67" s="215"/>
      <c r="E67" s="47" t="s">
        <v>30</v>
      </c>
      <c r="F67" s="233">
        <v>0</v>
      </c>
      <c r="G67" s="233">
        <v>0.30769230769230771</v>
      </c>
      <c r="H67" s="233">
        <v>0.26923076923076922</v>
      </c>
      <c r="I67" s="233">
        <v>0.34615384615384615</v>
      </c>
      <c r="J67" s="233">
        <v>3.8461538461538464E-2</v>
      </c>
      <c r="K67" s="233">
        <v>3.8461538461538464E-2</v>
      </c>
      <c r="L67" s="233">
        <v>0.20967741935483872</v>
      </c>
      <c r="M67" s="215"/>
      <c r="N67" s="215"/>
      <c r="O67" s="215"/>
      <c r="P67" s="149"/>
    </row>
    <row r="68" spans="2:16" ht="16.5" x14ac:dyDescent="0.3">
      <c r="B68" s="148"/>
      <c r="C68" s="215"/>
      <c r="D68" s="215"/>
      <c r="E68" s="186" t="s">
        <v>150</v>
      </c>
      <c r="F68" s="232">
        <v>0.17083333333333334</v>
      </c>
      <c r="G68" s="232">
        <v>0.27083333333333331</v>
      </c>
      <c r="H68" s="232">
        <v>0.22916666666666666</v>
      </c>
      <c r="I68" s="232">
        <v>0.15833333333333333</v>
      </c>
      <c r="J68" s="232">
        <v>0.10833333333333334</v>
      </c>
      <c r="K68" s="232">
        <v>6.25E-2</v>
      </c>
      <c r="L68" s="232">
        <v>1</v>
      </c>
      <c r="M68" s="215"/>
      <c r="N68" s="215"/>
      <c r="O68" s="215"/>
      <c r="P68" s="149"/>
    </row>
    <row r="69" spans="2:16" ht="16.5" x14ac:dyDescent="0.3">
      <c r="B69" s="148"/>
      <c r="C69" s="215"/>
      <c r="D69" s="215"/>
      <c r="E69" s="47" t="s">
        <v>29</v>
      </c>
      <c r="F69" s="233">
        <v>0.26315789473684209</v>
      </c>
      <c r="G69" s="233">
        <v>0.57894736842105265</v>
      </c>
      <c r="H69" s="233">
        <v>5.2631578947368418E-2</v>
      </c>
      <c r="I69" s="233">
        <v>0.10526315789473684</v>
      </c>
      <c r="J69" s="233">
        <v>0</v>
      </c>
      <c r="K69" s="233">
        <v>0</v>
      </c>
      <c r="L69" s="233">
        <v>0.15833333333333333</v>
      </c>
      <c r="M69" s="215"/>
      <c r="N69" s="215"/>
      <c r="O69" s="215"/>
      <c r="P69" s="149"/>
    </row>
    <row r="70" spans="2:16" ht="16.5" x14ac:dyDescent="0.3">
      <c r="B70" s="148"/>
      <c r="C70" s="215"/>
      <c r="D70" s="215"/>
      <c r="E70" s="50" t="s">
        <v>22</v>
      </c>
      <c r="F70" s="234">
        <v>0.16091954022988506</v>
      </c>
      <c r="G70" s="234">
        <v>0.22413793103448276</v>
      </c>
      <c r="H70" s="234">
        <v>0.2471264367816092</v>
      </c>
      <c r="I70" s="234">
        <v>0.16666666666666666</v>
      </c>
      <c r="J70" s="234">
        <v>0.12643678160919541</v>
      </c>
      <c r="K70" s="234">
        <v>7.4712643678160925E-2</v>
      </c>
      <c r="L70" s="234">
        <v>0.72499999999999998</v>
      </c>
      <c r="M70" s="215"/>
      <c r="N70" s="215"/>
      <c r="O70" s="215"/>
      <c r="P70" s="149"/>
    </row>
    <row r="71" spans="2:16" ht="16.5" x14ac:dyDescent="0.3">
      <c r="B71" s="148"/>
      <c r="C71" s="215"/>
      <c r="D71" s="215"/>
      <c r="E71" s="47" t="s">
        <v>11</v>
      </c>
      <c r="F71" s="233">
        <v>0.10714285714285714</v>
      </c>
      <c r="G71" s="233">
        <v>0.14285714285714285</v>
      </c>
      <c r="H71" s="233">
        <v>0.35714285714285715</v>
      </c>
      <c r="I71" s="233">
        <v>0.17857142857142858</v>
      </c>
      <c r="J71" s="233">
        <v>0.14285714285714285</v>
      </c>
      <c r="K71" s="233">
        <v>7.1428571428571425E-2</v>
      </c>
      <c r="L71" s="233">
        <v>0.11666666666666667</v>
      </c>
      <c r="M71" s="215"/>
      <c r="N71" s="215"/>
      <c r="O71" s="215"/>
      <c r="P71" s="149"/>
    </row>
    <row r="72" spans="2:16" ht="16.5" x14ac:dyDescent="0.3">
      <c r="B72" s="148"/>
      <c r="C72" s="215"/>
      <c r="D72" s="215"/>
      <c r="E72" s="186" t="s">
        <v>151</v>
      </c>
      <c r="F72" s="232">
        <v>0.15570934256055363</v>
      </c>
      <c r="G72" s="232">
        <v>0.2179930795847751</v>
      </c>
      <c r="H72" s="232">
        <v>0.30449826989619377</v>
      </c>
      <c r="I72" s="232">
        <v>0.21453287197231835</v>
      </c>
      <c r="J72" s="232">
        <v>7.2664359861591699E-2</v>
      </c>
      <c r="K72" s="232">
        <v>3.4602076124567477E-2</v>
      </c>
      <c r="L72" s="232">
        <v>1</v>
      </c>
      <c r="M72" s="215"/>
      <c r="N72" s="215"/>
      <c r="O72" s="215"/>
      <c r="P72" s="149"/>
    </row>
    <row r="73" spans="2:16" ht="16.5" x14ac:dyDescent="0.3">
      <c r="B73" s="148"/>
      <c r="C73" s="215"/>
      <c r="D73" s="215"/>
      <c r="E73" s="47" t="s">
        <v>28</v>
      </c>
      <c r="F73" s="233">
        <v>0.17391304347826086</v>
      </c>
      <c r="G73" s="233">
        <v>0.10869565217391304</v>
      </c>
      <c r="H73" s="233">
        <v>0.30434782608695654</v>
      </c>
      <c r="I73" s="233">
        <v>0.2608695652173913</v>
      </c>
      <c r="J73" s="233">
        <v>8.6956521739130432E-2</v>
      </c>
      <c r="K73" s="233">
        <v>6.5217391304347824E-2</v>
      </c>
      <c r="L73" s="233">
        <v>0.15916955017301038</v>
      </c>
      <c r="M73" s="215"/>
      <c r="N73" s="215"/>
      <c r="O73" s="215"/>
      <c r="P73" s="149"/>
    </row>
    <row r="74" spans="2:16" ht="16.5" x14ac:dyDescent="0.3">
      <c r="B74" s="148"/>
      <c r="C74" s="215"/>
      <c r="D74" s="215"/>
      <c r="E74" s="50" t="s">
        <v>77</v>
      </c>
      <c r="F74" s="234">
        <v>0.17204301075268819</v>
      </c>
      <c r="G74" s="234">
        <v>0.31182795698924731</v>
      </c>
      <c r="H74" s="234">
        <v>0.25806451612903225</v>
      </c>
      <c r="I74" s="234">
        <v>0.22580645161290322</v>
      </c>
      <c r="J74" s="234">
        <v>2.1505376344086023E-2</v>
      </c>
      <c r="K74" s="234">
        <v>1.0752688172043012E-2</v>
      </c>
      <c r="L74" s="234">
        <v>0.3217993079584775</v>
      </c>
      <c r="M74" s="215"/>
      <c r="N74" s="215"/>
      <c r="O74" s="215"/>
      <c r="P74" s="149"/>
    </row>
    <row r="75" spans="2:16" ht="16.5" x14ac:dyDescent="0.3">
      <c r="B75" s="148"/>
      <c r="C75" s="215"/>
      <c r="D75" s="215"/>
      <c r="E75" s="47" t="s">
        <v>53</v>
      </c>
      <c r="F75" s="233">
        <v>0.23809523809523808</v>
      </c>
      <c r="G75" s="233">
        <v>0.23809523809523808</v>
      </c>
      <c r="H75" s="233">
        <v>0.2857142857142857</v>
      </c>
      <c r="I75" s="233">
        <v>9.5238095238095233E-2</v>
      </c>
      <c r="J75" s="233">
        <v>0.14285714285714285</v>
      </c>
      <c r="K75" s="233">
        <v>0</v>
      </c>
      <c r="L75" s="233">
        <v>7.2664359861591699E-2</v>
      </c>
      <c r="M75" s="215"/>
      <c r="N75" s="215"/>
      <c r="O75" s="215"/>
      <c r="P75" s="149"/>
    </row>
    <row r="76" spans="2:16" ht="16.5" x14ac:dyDescent="0.3">
      <c r="B76" s="148"/>
      <c r="C76" s="215"/>
      <c r="D76" s="215"/>
      <c r="E76" s="50" t="s">
        <v>27</v>
      </c>
      <c r="F76" s="234">
        <v>0.20689655172413793</v>
      </c>
      <c r="G76" s="234">
        <v>0.31034482758620691</v>
      </c>
      <c r="H76" s="234">
        <v>0.2413793103448276</v>
      </c>
      <c r="I76" s="234">
        <v>0.17241379310344829</v>
      </c>
      <c r="J76" s="234">
        <v>6.8965517241379309E-2</v>
      </c>
      <c r="K76" s="234">
        <v>0</v>
      </c>
      <c r="L76" s="234">
        <v>0.10034602076124567</v>
      </c>
      <c r="M76" s="215"/>
      <c r="N76" s="215"/>
      <c r="O76" s="215"/>
      <c r="P76" s="149"/>
    </row>
    <row r="77" spans="2:16" ht="16.5" x14ac:dyDescent="0.3">
      <c r="B77" s="148"/>
      <c r="C77" s="215"/>
      <c r="D77" s="215"/>
      <c r="E77" s="47" t="s">
        <v>14</v>
      </c>
      <c r="F77" s="233">
        <v>0.1</v>
      </c>
      <c r="G77" s="233">
        <v>0.13333333333333333</v>
      </c>
      <c r="H77" s="233">
        <v>0.35</v>
      </c>
      <c r="I77" s="233">
        <v>0.21666666666666667</v>
      </c>
      <c r="J77" s="233">
        <v>0.1</v>
      </c>
      <c r="K77" s="233">
        <v>0.1</v>
      </c>
      <c r="L77" s="233">
        <v>0.20761245674740483</v>
      </c>
      <c r="M77" s="215"/>
      <c r="N77" s="215"/>
      <c r="O77" s="215"/>
      <c r="P77" s="149"/>
    </row>
    <row r="78" spans="2:16" ht="16.5" x14ac:dyDescent="0.3">
      <c r="B78" s="148"/>
      <c r="C78" s="215"/>
      <c r="D78" s="215"/>
      <c r="E78" s="50" t="s">
        <v>23</v>
      </c>
      <c r="F78" s="234">
        <v>0.1</v>
      </c>
      <c r="G78" s="234">
        <v>0.17499999999999999</v>
      </c>
      <c r="H78" s="234">
        <v>0.4</v>
      </c>
      <c r="I78" s="234">
        <v>0.22500000000000001</v>
      </c>
      <c r="J78" s="234">
        <v>0.1</v>
      </c>
      <c r="K78" s="234">
        <v>0</v>
      </c>
      <c r="L78" s="234">
        <v>0.13840830449826991</v>
      </c>
      <c r="M78" s="215"/>
      <c r="N78" s="215"/>
      <c r="O78" s="215"/>
      <c r="P78" s="149"/>
    </row>
    <row r="79" spans="2:16" ht="16.5" x14ac:dyDescent="0.3">
      <c r="B79" s="148"/>
      <c r="C79" s="215"/>
      <c r="D79" s="215"/>
      <c r="E79" s="186" t="s">
        <v>74</v>
      </c>
      <c r="F79" s="232">
        <v>0.109375</v>
      </c>
      <c r="G79" s="232">
        <v>0.1640625</v>
      </c>
      <c r="H79" s="232">
        <v>0.2890625</v>
      </c>
      <c r="I79" s="232">
        <v>0.2421875</v>
      </c>
      <c r="J79" s="232">
        <v>0.1171875</v>
      </c>
      <c r="K79" s="232">
        <v>7.8125E-2</v>
      </c>
      <c r="L79" s="232">
        <v>1</v>
      </c>
      <c r="M79" s="215"/>
      <c r="N79" s="215"/>
      <c r="O79" s="215"/>
      <c r="P79" s="149"/>
    </row>
    <row r="80" spans="2:16" ht="16.5" x14ac:dyDescent="0.3">
      <c r="B80" s="148"/>
      <c r="C80" s="215"/>
      <c r="D80" s="215"/>
      <c r="E80" s="47" t="s">
        <v>35</v>
      </c>
      <c r="F80" s="233">
        <v>0.125</v>
      </c>
      <c r="G80" s="233">
        <v>0.1</v>
      </c>
      <c r="H80" s="233">
        <v>0.25</v>
      </c>
      <c r="I80" s="233">
        <v>0.375</v>
      </c>
      <c r="J80" s="233">
        <v>0.125</v>
      </c>
      <c r="K80" s="233">
        <v>2.5000000000000001E-2</v>
      </c>
      <c r="L80" s="233">
        <v>0.3125</v>
      </c>
      <c r="M80" s="215"/>
      <c r="N80" s="215"/>
      <c r="O80" s="215"/>
      <c r="P80" s="149"/>
    </row>
    <row r="81" spans="2:16" ht="16.5" x14ac:dyDescent="0.3">
      <c r="B81" s="148"/>
      <c r="C81" s="215"/>
      <c r="D81" s="215"/>
      <c r="E81" s="50" t="s">
        <v>17</v>
      </c>
      <c r="F81" s="234">
        <v>7.1428571428571425E-2</v>
      </c>
      <c r="G81" s="234">
        <v>7.1428571428571425E-2</v>
      </c>
      <c r="H81" s="234">
        <v>0.2857142857142857</v>
      </c>
      <c r="I81" s="234">
        <v>0.35714285714285715</v>
      </c>
      <c r="J81" s="234">
        <v>7.1428571428571425E-2</v>
      </c>
      <c r="K81" s="234">
        <v>0.14285714285714285</v>
      </c>
      <c r="L81" s="234">
        <v>0.109375</v>
      </c>
      <c r="M81" s="215"/>
      <c r="N81" s="215"/>
      <c r="O81" s="215"/>
      <c r="P81" s="149"/>
    </row>
    <row r="82" spans="2:16" ht="16.5" x14ac:dyDescent="0.3">
      <c r="B82" s="148"/>
      <c r="C82" s="215"/>
      <c r="D82" s="215"/>
      <c r="E82" s="47" t="s">
        <v>33</v>
      </c>
      <c r="F82" s="233">
        <v>0.66666666666666663</v>
      </c>
      <c r="G82" s="233">
        <v>0.33333333333333331</v>
      </c>
      <c r="H82" s="233">
        <v>0</v>
      </c>
      <c r="I82" s="233">
        <v>0</v>
      </c>
      <c r="J82" s="233">
        <v>0</v>
      </c>
      <c r="K82" s="233">
        <v>0</v>
      </c>
      <c r="L82" s="233">
        <v>2.34375E-2</v>
      </c>
      <c r="M82" s="215"/>
      <c r="N82" s="215"/>
      <c r="O82" s="215"/>
      <c r="P82" s="149"/>
    </row>
    <row r="83" spans="2:16" ht="16.5" x14ac:dyDescent="0.3">
      <c r="B83" s="148"/>
      <c r="C83" s="215"/>
      <c r="D83" s="215"/>
      <c r="E83" s="50" t="s">
        <v>82</v>
      </c>
      <c r="F83" s="234">
        <v>6.25E-2</v>
      </c>
      <c r="G83" s="234">
        <v>0.1875</v>
      </c>
      <c r="H83" s="234">
        <v>0.375</v>
      </c>
      <c r="I83" s="234">
        <v>0.125</v>
      </c>
      <c r="J83" s="234">
        <v>0.25</v>
      </c>
      <c r="K83" s="234">
        <v>0</v>
      </c>
      <c r="L83" s="234">
        <v>0.125</v>
      </c>
      <c r="M83" s="215"/>
      <c r="N83" s="215"/>
      <c r="O83" s="215"/>
      <c r="P83" s="149"/>
    </row>
    <row r="84" spans="2:16" ht="16.5" x14ac:dyDescent="0.3">
      <c r="B84" s="148"/>
      <c r="C84" s="215"/>
      <c r="D84" s="215"/>
      <c r="E84" s="47" t="s">
        <v>34</v>
      </c>
      <c r="F84" s="233">
        <v>9.0909090909090912E-2</v>
      </c>
      <c r="G84" s="233">
        <v>0.21818181818181817</v>
      </c>
      <c r="H84" s="233">
        <v>0.30909090909090908</v>
      </c>
      <c r="I84" s="233">
        <v>0.16363636363636364</v>
      </c>
      <c r="J84" s="233">
        <v>9.0909090909090912E-2</v>
      </c>
      <c r="K84" s="233">
        <v>0.12727272727272726</v>
      </c>
      <c r="L84" s="233">
        <v>0.4296875</v>
      </c>
      <c r="M84" s="215"/>
      <c r="N84" s="215"/>
      <c r="O84" s="215"/>
      <c r="P84" s="149"/>
    </row>
    <row r="85" spans="2:16" ht="16.5" x14ac:dyDescent="0.3">
      <c r="B85" s="148"/>
      <c r="C85" s="215"/>
      <c r="D85" s="215"/>
      <c r="E85" s="186" t="s">
        <v>84</v>
      </c>
      <c r="F85" s="232">
        <v>0</v>
      </c>
      <c r="G85" s="232">
        <v>0.33333333333333331</v>
      </c>
      <c r="H85" s="232">
        <v>0.5</v>
      </c>
      <c r="I85" s="232">
        <v>0.16666666666666666</v>
      </c>
      <c r="J85" s="232">
        <v>0</v>
      </c>
      <c r="K85" s="232">
        <v>0</v>
      </c>
      <c r="L85" s="232">
        <v>1</v>
      </c>
      <c r="M85" s="215"/>
      <c r="N85" s="215"/>
      <c r="O85" s="215"/>
      <c r="P85" s="149"/>
    </row>
    <row r="86" spans="2:16" ht="16.5" x14ac:dyDescent="0.3">
      <c r="B86" s="148"/>
      <c r="C86" s="215"/>
      <c r="D86" s="215"/>
      <c r="E86" s="47" t="s">
        <v>83</v>
      </c>
      <c r="F86" s="233">
        <v>0</v>
      </c>
      <c r="G86" s="233">
        <v>0.33333333333333331</v>
      </c>
      <c r="H86" s="233">
        <v>0.5</v>
      </c>
      <c r="I86" s="233">
        <v>0.16666666666666666</v>
      </c>
      <c r="J86" s="233">
        <v>0</v>
      </c>
      <c r="K86" s="233">
        <v>0</v>
      </c>
      <c r="L86" s="233">
        <v>1</v>
      </c>
      <c r="M86" s="215"/>
      <c r="N86" s="215"/>
      <c r="O86" s="215"/>
      <c r="P86" s="149"/>
    </row>
    <row r="87" spans="2:16" ht="16.5" x14ac:dyDescent="0.3">
      <c r="B87" s="148"/>
      <c r="C87" s="215"/>
      <c r="D87" s="215"/>
      <c r="E87" s="186" t="s">
        <v>78</v>
      </c>
      <c r="F87" s="232">
        <v>6.4102564102564097E-2</v>
      </c>
      <c r="G87" s="232">
        <v>0.16666666666666666</v>
      </c>
      <c r="H87" s="232">
        <v>0.26923076923076922</v>
      </c>
      <c r="I87" s="232">
        <v>0.30769230769230771</v>
      </c>
      <c r="J87" s="232">
        <v>0.11538461538461539</v>
      </c>
      <c r="K87" s="232">
        <v>7.6923076923076927E-2</v>
      </c>
      <c r="L87" s="232">
        <v>1</v>
      </c>
      <c r="M87" s="215"/>
      <c r="N87" s="215"/>
      <c r="O87" s="215"/>
      <c r="P87" s="149"/>
    </row>
    <row r="88" spans="2:16" ht="16.5" x14ac:dyDescent="0.3">
      <c r="B88" s="148"/>
      <c r="C88" s="215"/>
      <c r="D88" s="215"/>
      <c r="E88" s="47" t="s">
        <v>39</v>
      </c>
      <c r="F88" s="233">
        <v>5.4054054054054057E-2</v>
      </c>
      <c r="G88" s="233">
        <v>0.13513513513513514</v>
      </c>
      <c r="H88" s="233">
        <v>0.32432432432432434</v>
      </c>
      <c r="I88" s="233">
        <v>0.35135135135135137</v>
      </c>
      <c r="J88" s="233">
        <v>8.1081081081081086E-2</v>
      </c>
      <c r="K88" s="233">
        <v>5.4054054054054057E-2</v>
      </c>
      <c r="L88" s="233">
        <v>0.47435897435897434</v>
      </c>
      <c r="M88" s="215"/>
      <c r="N88" s="215"/>
      <c r="O88" s="215"/>
      <c r="P88" s="149"/>
    </row>
    <row r="89" spans="2:16" ht="16.5" x14ac:dyDescent="0.3">
      <c r="B89" s="148"/>
      <c r="C89" s="215"/>
      <c r="D89" s="215"/>
      <c r="E89" s="50" t="s">
        <v>48</v>
      </c>
      <c r="F89" s="234">
        <v>7.407407407407407E-2</v>
      </c>
      <c r="G89" s="234">
        <v>0.14814814814814814</v>
      </c>
      <c r="H89" s="234">
        <v>0.25925925925925924</v>
      </c>
      <c r="I89" s="234">
        <v>0.25925925925925924</v>
      </c>
      <c r="J89" s="234">
        <v>0.14814814814814814</v>
      </c>
      <c r="K89" s="234">
        <v>0.1111111111111111</v>
      </c>
      <c r="L89" s="233">
        <v>0.34615384615384615</v>
      </c>
      <c r="M89" s="215"/>
      <c r="N89" s="215"/>
      <c r="O89" s="215"/>
      <c r="P89" s="149"/>
    </row>
    <row r="90" spans="2:16" ht="16.5" x14ac:dyDescent="0.3">
      <c r="B90" s="148"/>
      <c r="C90" s="215"/>
      <c r="D90" s="215"/>
      <c r="E90" s="47" t="s">
        <v>26</v>
      </c>
      <c r="F90" s="233">
        <v>7.1428571428571425E-2</v>
      </c>
      <c r="G90" s="233">
        <v>0.2857142857142857</v>
      </c>
      <c r="H90" s="233">
        <v>0.14285714285714285</v>
      </c>
      <c r="I90" s="233">
        <v>0.2857142857142857</v>
      </c>
      <c r="J90" s="233">
        <v>0.14285714285714285</v>
      </c>
      <c r="K90" s="233">
        <v>7.1428571428571425E-2</v>
      </c>
      <c r="L90" s="233">
        <v>0.17948717948717949</v>
      </c>
      <c r="M90" s="215"/>
      <c r="N90" s="215"/>
      <c r="O90" s="215"/>
      <c r="P90" s="149"/>
    </row>
    <row r="91" spans="2:16" ht="16.5" x14ac:dyDescent="0.3">
      <c r="B91" s="148"/>
      <c r="C91" s="215"/>
      <c r="D91" s="215"/>
      <c r="E91" s="186" t="s">
        <v>152</v>
      </c>
      <c r="F91" s="232">
        <v>0.16071428571428573</v>
      </c>
      <c r="G91" s="232">
        <v>0.17857142857142858</v>
      </c>
      <c r="H91" s="232">
        <v>0.375</v>
      </c>
      <c r="I91" s="232">
        <v>0.17857142857142858</v>
      </c>
      <c r="J91" s="232">
        <v>5.3571428571428568E-2</v>
      </c>
      <c r="K91" s="232">
        <v>5.3571428571428568E-2</v>
      </c>
      <c r="L91" s="232">
        <v>1</v>
      </c>
      <c r="M91" s="215"/>
      <c r="N91" s="215"/>
      <c r="O91" s="215"/>
      <c r="P91" s="149"/>
    </row>
    <row r="92" spans="2:16" ht="16.5" x14ac:dyDescent="0.3">
      <c r="B92" s="148"/>
      <c r="C92" s="215"/>
      <c r="D92" s="215"/>
      <c r="E92" s="47" t="s">
        <v>18</v>
      </c>
      <c r="F92" s="233">
        <v>0.17391304347826086</v>
      </c>
      <c r="G92" s="233">
        <v>0.17391304347826086</v>
      </c>
      <c r="H92" s="233">
        <v>0.39130434782608697</v>
      </c>
      <c r="I92" s="233">
        <v>0.15217391304347827</v>
      </c>
      <c r="J92" s="233">
        <v>6.5217391304347824E-2</v>
      </c>
      <c r="K92" s="233">
        <v>4.3478260869565216E-2</v>
      </c>
      <c r="L92" s="233">
        <v>0.8214285714285714</v>
      </c>
      <c r="M92" s="215"/>
      <c r="N92" s="215"/>
      <c r="O92" s="215"/>
      <c r="P92" s="149"/>
    </row>
    <row r="93" spans="2:16" ht="16.5" x14ac:dyDescent="0.3">
      <c r="B93" s="148"/>
      <c r="C93" s="215"/>
      <c r="D93" s="215"/>
      <c r="E93" s="50" t="s">
        <v>8</v>
      </c>
      <c r="F93" s="234">
        <v>0</v>
      </c>
      <c r="G93" s="234">
        <v>0</v>
      </c>
      <c r="H93" s="234">
        <v>0</v>
      </c>
      <c r="I93" s="234">
        <v>0</v>
      </c>
      <c r="J93" s="234">
        <v>0</v>
      </c>
      <c r="K93" s="234">
        <v>0</v>
      </c>
      <c r="L93" s="233">
        <v>0</v>
      </c>
      <c r="M93" s="215"/>
      <c r="N93" s="215"/>
      <c r="O93" s="215"/>
      <c r="P93" s="149"/>
    </row>
    <row r="94" spans="2:16" ht="16.5" x14ac:dyDescent="0.3">
      <c r="B94" s="148"/>
      <c r="C94" s="215"/>
      <c r="D94" s="215"/>
      <c r="E94" s="47" t="s">
        <v>46</v>
      </c>
      <c r="F94" s="233">
        <v>0.1</v>
      </c>
      <c r="G94" s="233">
        <v>0.2</v>
      </c>
      <c r="H94" s="233">
        <v>0.3</v>
      </c>
      <c r="I94" s="233">
        <v>0.3</v>
      </c>
      <c r="J94" s="233">
        <v>0</v>
      </c>
      <c r="K94" s="233">
        <v>0.1</v>
      </c>
      <c r="L94" s="233">
        <v>0.17857142857142858</v>
      </c>
      <c r="M94" s="215"/>
      <c r="N94" s="215"/>
      <c r="O94" s="215"/>
      <c r="P94" s="149"/>
    </row>
    <row r="95" spans="2:16" ht="16.5" x14ac:dyDescent="0.3">
      <c r="B95" s="148"/>
      <c r="C95" s="215"/>
      <c r="D95" s="215"/>
      <c r="E95" s="186" t="s">
        <v>32</v>
      </c>
      <c r="F95" s="232">
        <v>0.21212121212121213</v>
      </c>
      <c r="G95" s="232">
        <v>0.27272727272727271</v>
      </c>
      <c r="H95" s="232">
        <v>0.24242424242424243</v>
      </c>
      <c r="I95" s="232">
        <v>0.24242424242424243</v>
      </c>
      <c r="J95" s="232">
        <v>0</v>
      </c>
      <c r="K95" s="232">
        <v>3.0303030303030304E-2</v>
      </c>
      <c r="L95" s="232">
        <v>1</v>
      </c>
      <c r="M95" s="215"/>
      <c r="N95" s="215"/>
      <c r="O95" s="215"/>
      <c r="P95" s="149"/>
    </row>
    <row r="96" spans="2:16" ht="16.5" x14ac:dyDescent="0.3">
      <c r="B96" s="148"/>
      <c r="C96" s="215"/>
      <c r="D96" s="215"/>
      <c r="E96" s="47" t="s">
        <v>31</v>
      </c>
      <c r="F96" s="233">
        <v>0.21212121212121213</v>
      </c>
      <c r="G96" s="233">
        <v>0.27272727272727271</v>
      </c>
      <c r="H96" s="233">
        <v>0.24242424242424243</v>
      </c>
      <c r="I96" s="233">
        <v>0.24242424242424243</v>
      </c>
      <c r="J96" s="233">
        <v>0</v>
      </c>
      <c r="K96" s="233">
        <v>3.0303030303030304E-2</v>
      </c>
      <c r="L96" s="233">
        <v>1</v>
      </c>
      <c r="M96" s="215"/>
      <c r="N96" s="215"/>
      <c r="O96" s="215"/>
      <c r="P96" s="149"/>
    </row>
    <row r="97" spans="2:16" ht="16.5" x14ac:dyDescent="0.3">
      <c r="B97" s="148"/>
      <c r="C97" s="215"/>
      <c r="D97" s="215"/>
      <c r="E97" s="186" t="s">
        <v>60</v>
      </c>
      <c r="F97" s="232">
        <v>9.0909090909090912E-2</v>
      </c>
      <c r="G97" s="232">
        <v>0.18181818181818182</v>
      </c>
      <c r="H97" s="232">
        <v>0.31818181818181818</v>
      </c>
      <c r="I97" s="232">
        <v>0.22727272727272727</v>
      </c>
      <c r="J97" s="232">
        <v>0.13636363636363635</v>
      </c>
      <c r="K97" s="232">
        <v>4.5454545454545456E-2</v>
      </c>
      <c r="L97" s="232">
        <v>1</v>
      </c>
      <c r="M97" s="215"/>
      <c r="N97" s="215"/>
      <c r="O97" s="215"/>
      <c r="P97" s="149"/>
    </row>
    <row r="98" spans="2:16" ht="16.5" x14ac:dyDescent="0.3">
      <c r="B98" s="148"/>
      <c r="C98" s="215"/>
      <c r="D98" s="215"/>
      <c r="E98" s="47" t="s">
        <v>61</v>
      </c>
      <c r="F98" s="233">
        <v>9.0909090909090912E-2</v>
      </c>
      <c r="G98" s="233">
        <v>0.18181818181818182</v>
      </c>
      <c r="H98" s="233">
        <v>0.31818181818181818</v>
      </c>
      <c r="I98" s="233">
        <v>0.22727272727272727</v>
      </c>
      <c r="J98" s="233">
        <v>0.13636363636363635</v>
      </c>
      <c r="K98" s="233">
        <v>4.5454545454545456E-2</v>
      </c>
      <c r="L98" s="233">
        <v>7.6124567474048443E-2</v>
      </c>
      <c r="M98" s="215"/>
      <c r="N98" s="215"/>
      <c r="O98" s="215"/>
      <c r="P98" s="149"/>
    </row>
    <row r="99" spans="2:16" ht="16.5" x14ac:dyDescent="0.3">
      <c r="B99" s="148"/>
      <c r="C99" s="215"/>
      <c r="D99" s="215"/>
      <c r="E99" s="147" t="s">
        <v>135</v>
      </c>
      <c r="F99" s="235">
        <v>0.14148471615720523</v>
      </c>
      <c r="G99" s="235">
        <v>0.21222707423580786</v>
      </c>
      <c r="H99" s="235">
        <v>0.26986899563318778</v>
      </c>
      <c r="I99" s="235">
        <v>0.2183406113537118</v>
      </c>
      <c r="J99" s="235">
        <v>9.7816593886462883E-2</v>
      </c>
      <c r="K99" s="235">
        <v>6.0262008733624452E-2</v>
      </c>
      <c r="L99" s="235">
        <v>1</v>
      </c>
      <c r="M99" s="215"/>
      <c r="N99" s="215"/>
      <c r="O99" s="215"/>
      <c r="P99" s="149"/>
    </row>
    <row r="100" spans="2:16" ht="16.5" x14ac:dyDescent="0.3">
      <c r="B100" s="148"/>
      <c r="C100" s="215"/>
      <c r="D100" s="215"/>
      <c r="E100" s="47" t="s">
        <v>98</v>
      </c>
      <c r="F100" s="233">
        <v>0.16666666666666666</v>
      </c>
      <c r="G100" s="233">
        <v>0.33333333333333331</v>
      </c>
      <c r="H100" s="233">
        <v>0</v>
      </c>
      <c r="I100" s="233">
        <v>0.33333333333333331</v>
      </c>
      <c r="J100" s="233">
        <v>0.16666666666666666</v>
      </c>
      <c r="K100" s="233">
        <v>0</v>
      </c>
      <c r="L100" s="233">
        <v>1</v>
      </c>
      <c r="M100" s="215"/>
      <c r="N100" s="215"/>
      <c r="O100" s="215"/>
      <c r="P100" s="149"/>
    </row>
    <row r="101" spans="2:16" ht="16.5" x14ac:dyDescent="0.3">
      <c r="B101" s="148"/>
      <c r="C101" s="215"/>
      <c r="D101" s="215"/>
      <c r="E101" s="47" t="s">
        <v>97</v>
      </c>
      <c r="F101" s="233">
        <v>0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15"/>
      <c r="N101" s="215"/>
      <c r="O101" s="215"/>
      <c r="P101" s="149"/>
    </row>
    <row r="102" spans="2:16" ht="16.5" x14ac:dyDescent="0.3">
      <c r="B102" s="148"/>
      <c r="C102" s="215"/>
      <c r="D102" s="215"/>
      <c r="E102" s="47" t="s">
        <v>170</v>
      </c>
      <c r="F102" s="233">
        <v>0</v>
      </c>
      <c r="G102" s="233">
        <v>0</v>
      </c>
      <c r="H102" s="233">
        <v>0.25</v>
      </c>
      <c r="I102" s="233">
        <v>0.25</v>
      </c>
      <c r="J102" s="233">
        <v>0.25</v>
      </c>
      <c r="K102" s="233">
        <v>0.25</v>
      </c>
      <c r="L102" s="233">
        <v>1</v>
      </c>
      <c r="M102" s="215"/>
      <c r="N102" s="215"/>
      <c r="O102" s="215"/>
      <c r="P102" s="149"/>
    </row>
    <row r="103" spans="2:16" ht="18" x14ac:dyDescent="0.3">
      <c r="B103" s="148"/>
      <c r="C103" s="215"/>
      <c r="D103" s="215"/>
      <c r="E103" s="158" t="s">
        <v>156</v>
      </c>
      <c r="F103" s="204">
        <v>0.14051724137931035</v>
      </c>
      <c r="G103" s="204">
        <v>0.21120689655172414</v>
      </c>
      <c r="H103" s="204">
        <v>0.26810344827586208</v>
      </c>
      <c r="I103" s="204">
        <v>0.21810344827586206</v>
      </c>
      <c r="J103" s="204">
        <v>0.10086206896551723</v>
      </c>
      <c r="K103" s="204">
        <v>6.1206896551724135E-2</v>
      </c>
      <c r="L103" s="204">
        <v>1</v>
      </c>
      <c r="M103" s="215"/>
      <c r="N103" s="215"/>
      <c r="O103" s="215"/>
      <c r="P103" s="149"/>
    </row>
    <row r="104" spans="2:16" ht="16.5" x14ac:dyDescent="0.3">
      <c r="B104" s="148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149"/>
    </row>
    <row r="105" spans="2:16" ht="16.5" x14ac:dyDescent="0.3">
      <c r="B105" s="148"/>
      <c r="C105" s="518" t="s">
        <v>139</v>
      </c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149"/>
    </row>
    <row r="106" spans="2:16" x14ac:dyDescent="0.2">
      <c r="B106" s="148"/>
      <c r="C106" s="43"/>
      <c r="D106" s="43"/>
      <c r="E106" s="43"/>
      <c r="F106" s="43"/>
      <c r="G106" s="43"/>
      <c r="H106" s="43"/>
      <c r="I106" s="43"/>
      <c r="J106" s="43"/>
      <c r="K106" s="43"/>
      <c r="L106" s="224"/>
      <c r="M106" s="45"/>
      <c r="N106" s="45"/>
      <c r="O106" s="45"/>
      <c r="P106" s="149"/>
    </row>
    <row r="107" spans="2:16" x14ac:dyDescent="0.2">
      <c r="B107" s="148"/>
      <c r="C107" s="148"/>
      <c r="D107" s="148"/>
      <c r="E107" s="148"/>
      <c r="F107" s="151"/>
      <c r="G107" s="151"/>
      <c r="H107" s="151"/>
      <c r="I107" s="152"/>
      <c r="J107" s="152"/>
      <c r="K107" s="152"/>
      <c r="L107" s="225"/>
      <c r="M107" s="150"/>
      <c r="N107" s="150"/>
      <c r="O107" s="178"/>
      <c r="P107" s="150"/>
    </row>
  </sheetData>
  <sortState ref="E81:L84">
    <sortCondition ref="E80:E84"/>
  </sortState>
  <mergeCells count="19">
    <mergeCell ref="J58:J59"/>
    <mergeCell ref="K58:K59"/>
    <mergeCell ref="L58:L59"/>
    <mergeCell ref="C105:O105"/>
    <mergeCell ref="E56:L56"/>
    <mergeCell ref="E58:E59"/>
    <mergeCell ref="F58:F59"/>
    <mergeCell ref="G58:G59"/>
    <mergeCell ref="H58:H59"/>
    <mergeCell ref="I58:I59"/>
    <mergeCell ref="C4:O6"/>
    <mergeCell ref="E8:E9"/>
    <mergeCell ref="F8:F9"/>
    <mergeCell ref="G8:G9"/>
    <mergeCell ref="H8:H9"/>
    <mergeCell ref="I8:I9"/>
    <mergeCell ref="J8:J9"/>
    <mergeCell ref="K8:K9"/>
    <mergeCell ref="L8:L9"/>
  </mergeCells>
  <pageMargins left="0.75" right="0.75" top="1" bottom="1" header="0" footer="0"/>
  <pageSetup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B2:X58"/>
  <sheetViews>
    <sheetView showGridLines="0" zoomScale="60" zoomScaleNormal="60" workbookViewId="0"/>
  </sheetViews>
  <sheetFormatPr baseColWidth="10" defaultColWidth="11.42578125" defaultRowHeight="12.75" x14ac:dyDescent="0.2"/>
  <cols>
    <col min="1" max="1" width="4.28515625" style="13" customWidth="1"/>
    <col min="2" max="2" width="2.42578125" style="13" customWidth="1"/>
    <col min="3" max="5" width="11.42578125" style="13"/>
    <col min="6" max="6" width="29.85546875" style="13" bestFit="1" customWidth="1"/>
    <col min="7" max="7" width="14.5703125" style="13" bestFit="1" customWidth="1"/>
    <col min="8" max="8" width="11.42578125" style="13" customWidth="1"/>
    <col min="9" max="9" width="11.42578125" style="13"/>
    <col min="10" max="10" width="28.7109375" style="13" bestFit="1" customWidth="1"/>
    <col min="11" max="11" width="19.42578125" style="13" bestFit="1" customWidth="1"/>
    <col min="12" max="12" width="28.5703125" style="13" bestFit="1" customWidth="1"/>
    <col min="13" max="13" width="16.5703125" style="13" bestFit="1" customWidth="1"/>
    <col min="14" max="14" width="11.42578125" style="13"/>
    <col min="15" max="15" width="11.42578125" style="13" customWidth="1"/>
    <col min="16" max="20" width="11.42578125" style="13"/>
    <col min="21" max="21" width="2.42578125" style="13" customWidth="1"/>
    <col min="22" max="22" width="11.42578125" style="13"/>
    <col min="23" max="23" width="24.28515625" style="13" bestFit="1" customWidth="1"/>
    <col min="24" max="24" width="15.5703125" style="13" bestFit="1" customWidth="1"/>
    <col min="25" max="16384" width="11.42578125" style="13"/>
  </cols>
  <sheetData>
    <row r="2" spans="2:21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+"Distribución geográfica de Matriculados Nuevos  por estrato
"&amp;TD!D1&amp;" semestre de "&amp;TD!C1</f>
        <v>Distribución geográfica de Matriculados Nuevos  por estrato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22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34"/>
      <c r="M10" s="34"/>
      <c r="N10" s="34"/>
      <c r="O10" s="31"/>
      <c r="P10" s="31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34"/>
      <c r="M11" s="34"/>
      <c r="N11" s="34"/>
      <c r="O11" s="31"/>
      <c r="P11" s="31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1"/>
      <c r="F12" s="31"/>
      <c r="G12" s="31"/>
      <c r="H12" s="34"/>
      <c r="I12" s="34"/>
      <c r="J12" s="34"/>
      <c r="K12" s="34"/>
      <c r="L12" s="31"/>
      <c r="M12" s="31"/>
      <c r="N12" s="31"/>
      <c r="O12" s="31"/>
      <c r="P12" s="31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1"/>
      <c r="F13" s="31"/>
      <c r="G13" s="31"/>
      <c r="H13" s="31"/>
      <c r="I13" s="34"/>
      <c r="J13" s="445"/>
      <c r="K13" s="445"/>
      <c r="L13" s="31"/>
      <c r="M13" s="31"/>
      <c r="N13" s="31"/>
      <c r="O13" s="31"/>
      <c r="P13" s="31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31"/>
      <c r="F14" s="31"/>
      <c r="G14" s="31"/>
      <c r="H14" s="31"/>
      <c r="I14" s="34"/>
      <c r="J14" s="445"/>
      <c r="K14" s="445"/>
      <c r="L14" s="31"/>
      <c r="M14" s="31"/>
      <c r="N14" s="31"/>
      <c r="O14" s="31"/>
      <c r="P14" s="31"/>
      <c r="Q14" s="34"/>
      <c r="R14" s="34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/>
      <c r="K15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/>
      <c r="K16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4" ht="13.5" customHeight="1" x14ac:dyDescent="0.2">
      <c r="B17" s="161"/>
      <c r="C17" s="31"/>
      <c r="D17" s="31"/>
      <c r="E17" s="31"/>
      <c r="F17" s="31"/>
      <c r="G17" s="31"/>
      <c r="H17" s="31"/>
      <c r="I17" s="31"/>
      <c r="J17"/>
      <c r="K17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4" ht="13.5" customHeight="1" x14ac:dyDescent="0.2">
      <c r="B18" s="161"/>
      <c r="C18" s="31"/>
      <c r="D18" s="31"/>
      <c r="E18" s="31"/>
      <c r="F18" s="31"/>
      <c r="G18" s="31"/>
      <c r="H18" s="31"/>
      <c r="I18" s="31"/>
      <c r="J18"/>
      <c r="K18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4" ht="13.5" customHeight="1" x14ac:dyDescent="0.2">
      <c r="B19" s="161"/>
      <c r="C19" s="31"/>
      <c r="D19" s="31"/>
      <c r="E19" s="31"/>
      <c r="F19" s="31"/>
      <c r="G19" s="31"/>
      <c r="H19" s="31"/>
      <c r="I19" s="31"/>
      <c r="J19"/>
      <c r="K19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4" ht="13.5" customHeight="1" x14ac:dyDescent="0.2">
      <c r="B20" s="161"/>
      <c r="C20" s="31"/>
      <c r="D20" s="31"/>
      <c r="E20" s="31"/>
      <c r="F20" s="31"/>
      <c r="G20" s="31"/>
      <c r="H20" s="31"/>
      <c r="I20" s="31"/>
      <c r="J20"/>
      <c r="K20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4" ht="13.5" customHeight="1" x14ac:dyDescent="0.2">
      <c r="B21" s="161"/>
      <c r="C21" s="31"/>
      <c r="D21" s="31"/>
      <c r="E21" s="31"/>
      <c r="F21" s="31"/>
      <c r="G21" s="31"/>
      <c r="H21" s="31"/>
      <c r="I21" s="31"/>
      <c r="J21"/>
      <c r="K2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4" ht="13.5" customHeight="1" x14ac:dyDescent="0.2">
      <c r="B22" s="161"/>
      <c r="C22" s="31"/>
      <c r="D22" s="31"/>
      <c r="E22" s="31"/>
      <c r="F22" s="31"/>
      <c r="G22" s="31"/>
      <c r="H22" s="31"/>
      <c r="I22" s="31"/>
      <c r="J22"/>
      <c r="K22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4" ht="13.5" customHeight="1" x14ac:dyDescent="0.2">
      <c r="B23" s="161"/>
      <c r="C23" s="31"/>
      <c r="D23" s="31"/>
      <c r="E23" s="31"/>
      <c r="F23" s="31"/>
      <c r="G23" s="31"/>
      <c r="H23" s="31"/>
      <c r="I23" s="31"/>
      <c r="J23"/>
      <c r="K23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4" ht="13.5" customHeight="1" x14ac:dyDescent="0.2">
      <c r="B24" s="161"/>
      <c r="C24" s="31"/>
      <c r="D24" s="31"/>
      <c r="E24" s="31"/>
      <c r="F24" s="31"/>
      <c r="G24" s="31"/>
      <c r="H24" s="31"/>
      <c r="I24" s="31"/>
      <c r="J24"/>
      <c r="K24"/>
      <c r="L24" s="31"/>
      <c r="M24" s="31"/>
      <c r="N24" s="31"/>
      <c r="O24" s="31"/>
      <c r="P24" s="31"/>
      <c r="Q24" s="31"/>
      <c r="R24" s="31"/>
      <c r="S24" s="31"/>
      <c r="T24" s="31"/>
      <c r="U24" s="161"/>
    </row>
    <row r="25" spans="2:24" x14ac:dyDescent="0.2">
      <c r="B25" s="161"/>
      <c r="C25" s="31"/>
      <c r="D25" s="31"/>
      <c r="E25" s="31"/>
      <c r="F25" s="31"/>
      <c r="G25" s="31"/>
      <c r="H25" s="31"/>
      <c r="I25" s="31"/>
      <c r="J25"/>
      <c r="K25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4" ht="13.5" customHeight="1" x14ac:dyDescent="0.2">
      <c r="B26" s="161"/>
      <c r="C26" s="31"/>
      <c r="D26" s="31"/>
      <c r="E26" s="31"/>
      <c r="F26" s="31"/>
      <c r="G26" s="31"/>
      <c r="H26" s="31"/>
      <c r="I26" s="31"/>
      <c r="J26"/>
      <c r="K26"/>
      <c r="L26" s="31"/>
      <c r="M26" s="31"/>
      <c r="N26" s="31"/>
      <c r="O26" s="31"/>
      <c r="P26" s="31"/>
      <c r="Q26" s="31"/>
      <c r="R26" s="31"/>
      <c r="S26" s="31"/>
      <c r="T26" s="31"/>
      <c r="U26" s="161"/>
    </row>
    <row r="27" spans="2:24" ht="13.5" customHeight="1" x14ac:dyDescent="0.2">
      <c r="B27" s="161"/>
      <c r="C27" s="31"/>
      <c r="D27" s="31"/>
      <c r="E27" s="31"/>
      <c r="F27" s="31"/>
      <c r="G27" s="31"/>
      <c r="H27" s="31"/>
      <c r="I27" s="31"/>
      <c r="J27"/>
      <c r="K27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4" ht="24.75" customHeight="1" x14ac:dyDescent="0.2">
      <c r="B28" s="161"/>
      <c r="C28" s="31"/>
      <c r="D28" s="31"/>
      <c r="E28" s="31"/>
      <c r="F28" s="31"/>
      <c r="G28" s="31"/>
      <c r="H28" s="31"/>
      <c r="I28" s="31"/>
      <c r="J28"/>
      <c r="K28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4" ht="29.25" customHeight="1" x14ac:dyDescent="0.2">
      <c r="B29" s="161"/>
      <c r="C29" s="31"/>
      <c r="D29" s="31"/>
      <c r="E29" s="31"/>
      <c r="F29" s="31"/>
      <c r="G29" s="31"/>
      <c r="H29" s="31"/>
      <c r="I29" s="31"/>
      <c r="J29"/>
      <c r="K29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4" ht="13.5" customHeight="1" x14ac:dyDescent="0.2">
      <c r="B30" s="161"/>
      <c r="C30" s="31"/>
      <c r="D30" s="31"/>
      <c r="E30" s="31"/>
      <c r="F30" s="31"/>
      <c r="G30" s="31"/>
      <c r="H30" s="31"/>
      <c r="I30" s="31"/>
      <c r="J30"/>
      <c r="K30"/>
      <c r="L30" s="31"/>
      <c r="M30" s="31"/>
      <c r="N30" s="31"/>
      <c r="O30" s="31"/>
      <c r="P30" s="31"/>
      <c r="Q30" s="31"/>
      <c r="R30" s="31"/>
      <c r="S30" s="31"/>
      <c r="T30" s="31"/>
      <c r="U30" s="161"/>
      <c r="W30"/>
      <c r="X30"/>
    </row>
    <row r="31" spans="2:24" ht="13.5" customHeight="1" x14ac:dyDescent="0.2">
      <c r="B31" s="161"/>
      <c r="C31" s="31"/>
      <c r="D31" s="31"/>
      <c r="E31" s="31"/>
      <c r="F31" s="31"/>
      <c r="G31" s="31"/>
      <c r="H31" s="31"/>
      <c r="I31" s="31"/>
      <c r="J31"/>
      <c r="K31"/>
      <c r="L31" s="31"/>
      <c r="M31" s="31"/>
      <c r="N31" s="31"/>
      <c r="O31" s="31"/>
      <c r="P31" s="31"/>
      <c r="Q31" s="31"/>
      <c r="R31" s="31"/>
      <c r="S31" s="31"/>
      <c r="T31" s="31"/>
      <c r="U31" s="161"/>
      <c r="W31"/>
      <c r="X31"/>
    </row>
    <row r="32" spans="2:24" ht="13.5" customHeight="1" x14ac:dyDescent="0.2">
      <c r="B32" s="161"/>
      <c r="C32" s="31"/>
      <c r="D32" s="31"/>
      <c r="E32" s="31"/>
      <c r="F32" s="31"/>
      <c r="G32" s="31"/>
      <c r="H32" s="31"/>
      <c r="I32" s="31"/>
      <c r="J32"/>
      <c r="K32"/>
      <c r="L32" s="31"/>
      <c r="M32" s="31"/>
      <c r="N32" s="31"/>
      <c r="O32" s="31"/>
      <c r="P32" s="31"/>
      <c r="Q32" s="31"/>
      <c r="R32" s="31"/>
      <c r="S32" s="31"/>
      <c r="T32" s="31"/>
      <c r="U32" s="161"/>
      <c r="W32"/>
      <c r="X32"/>
    </row>
    <row r="33" spans="2:24" ht="13.5" customHeight="1" x14ac:dyDescent="0.2">
      <c r="B33" s="161"/>
      <c r="C33" s="31"/>
      <c r="D33" s="31"/>
      <c r="E33" s="31"/>
      <c r="F33" s="31"/>
      <c r="G33" s="31"/>
      <c r="H33" s="31"/>
      <c r="I33" s="31"/>
      <c r="J33"/>
      <c r="K33"/>
      <c r="L33" s="31"/>
      <c r="M33" s="31"/>
      <c r="N33" s="31"/>
      <c r="O33" s="31"/>
      <c r="P33" s="31"/>
      <c r="Q33" s="31"/>
      <c r="R33" s="31"/>
      <c r="S33" s="31"/>
      <c r="T33" s="31"/>
      <c r="U33" s="161"/>
      <c r="W33"/>
      <c r="X33"/>
    </row>
    <row r="34" spans="2:24" ht="13.5" customHeight="1" x14ac:dyDescent="0.2">
      <c r="B34" s="161"/>
      <c r="C34" s="31"/>
      <c r="D34" s="31"/>
      <c r="E34" s="31"/>
      <c r="F34" s="31"/>
      <c r="G34" s="31"/>
      <c r="H34" s="31"/>
      <c r="I34" s="31"/>
      <c r="J34"/>
      <c r="K34"/>
      <c r="L34" s="31"/>
      <c r="M34" s="31"/>
      <c r="N34" s="31"/>
      <c r="O34" s="31"/>
      <c r="P34" s="31"/>
      <c r="Q34" s="31"/>
      <c r="R34" s="31"/>
      <c r="S34" s="31"/>
      <c r="T34" s="31"/>
      <c r="U34" s="161"/>
      <c r="W34"/>
      <c r="X34"/>
    </row>
    <row r="35" spans="2:24" ht="13.5" customHeight="1" x14ac:dyDescent="0.2">
      <c r="B35" s="161"/>
      <c r="C35" s="31"/>
      <c r="D35" s="31"/>
      <c r="E35" s="31"/>
      <c r="F35" s="31"/>
      <c r="G35" s="31"/>
      <c r="H35" s="31"/>
      <c r="I35" s="31"/>
      <c r="J35"/>
      <c r="K35"/>
      <c r="L35" s="31"/>
      <c r="M35" s="31"/>
      <c r="N35" s="31"/>
      <c r="O35" s="31"/>
      <c r="P35" s="31"/>
      <c r="Q35" s="31"/>
      <c r="R35" s="31"/>
      <c r="S35" s="31"/>
      <c r="T35" s="31"/>
      <c r="U35" s="161"/>
      <c r="W35"/>
      <c r="X35"/>
    </row>
    <row r="36" spans="2:24" ht="13.5" customHeight="1" x14ac:dyDescent="0.2">
      <c r="B36" s="161"/>
      <c r="C36" s="31"/>
      <c r="D36" s="31"/>
      <c r="E36" s="31"/>
      <c r="F36" s="31"/>
      <c r="G36" s="31"/>
      <c r="H36" s="31"/>
      <c r="I36" s="31"/>
      <c r="J36"/>
      <c r="K36"/>
      <c r="L36" s="31"/>
      <c r="M36" s="31"/>
      <c r="N36" s="31"/>
      <c r="O36" s="31"/>
      <c r="P36" s="31"/>
      <c r="Q36" s="31"/>
      <c r="R36" s="31"/>
      <c r="S36" s="31"/>
      <c r="T36" s="31"/>
      <c r="U36" s="161"/>
      <c r="W36"/>
      <c r="X36"/>
    </row>
    <row r="37" spans="2:24" ht="13.5" customHeight="1" x14ac:dyDescent="0.2">
      <c r="B37" s="161"/>
      <c r="C37" s="31"/>
      <c r="D37" s="31"/>
      <c r="E37" s="31"/>
      <c r="F37" s="31"/>
      <c r="G37" s="31"/>
      <c r="H37" s="31"/>
      <c r="I37" s="31"/>
      <c r="J37"/>
      <c r="K37"/>
      <c r="L37" s="31"/>
      <c r="M37" s="31"/>
      <c r="N37" s="31"/>
      <c r="O37" s="31"/>
      <c r="P37" s="31"/>
      <c r="Q37" s="31"/>
      <c r="R37" s="31"/>
      <c r="S37" s="31"/>
      <c r="T37" s="31"/>
      <c r="U37" s="161"/>
      <c r="W37"/>
      <c r="X37"/>
    </row>
    <row r="38" spans="2:24" ht="13.5" customHeight="1" x14ac:dyDescent="0.2">
      <c r="B38" s="161"/>
      <c r="C38" s="31"/>
      <c r="D38" s="31"/>
      <c r="E38" s="31"/>
      <c r="F38" s="31"/>
      <c r="G38" s="31"/>
      <c r="H38" s="31"/>
      <c r="I38" s="31"/>
      <c r="J38"/>
      <c r="K38"/>
      <c r="L38" s="31"/>
      <c r="M38" s="31"/>
      <c r="N38" s="31"/>
      <c r="O38" s="31"/>
      <c r="P38" s="31"/>
      <c r="Q38" s="31"/>
      <c r="R38" s="31"/>
      <c r="S38" s="31"/>
      <c r="T38" s="31"/>
      <c r="U38" s="161"/>
      <c r="W38"/>
      <c r="X38"/>
    </row>
    <row r="39" spans="2:24" ht="13.5" customHeight="1" x14ac:dyDescent="0.2">
      <c r="B39" s="161"/>
      <c r="C39" s="31"/>
      <c r="D39" s="31"/>
      <c r="E39" s="31"/>
      <c r="F39" s="31"/>
      <c r="G39" s="31"/>
      <c r="H39" s="31"/>
      <c r="I39" s="31"/>
      <c r="J39"/>
      <c r="K39"/>
      <c r="L39" s="31"/>
      <c r="M39" s="31"/>
      <c r="N39" s="31"/>
      <c r="O39" s="31"/>
      <c r="P39" s="31"/>
      <c r="Q39" s="31"/>
      <c r="R39" s="31"/>
      <c r="S39" s="31"/>
      <c r="T39" s="31"/>
      <c r="U39" s="161"/>
      <c r="W39"/>
      <c r="X39"/>
    </row>
    <row r="40" spans="2:24" ht="13.5" customHeight="1" x14ac:dyDescent="0.2">
      <c r="B40" s="161"/>
      <c r="C40" s="31"/>
      <c r="D40" s="31"/>
      <c r="E40" s="31"/>
      <c r="F40" s="31"/>
      <c r="G40" s="31"/>
      <c r="H40" s="31"/>
      <c r="I40" s="31"/>
      <c r="J40"/>
      <c r="K40"/>
      <c r="L40" s="31"/>
      <c r="M40" s="31"/>
      <c r="N40" s="31"/>
      <c r="O40" s="31"/>
      <c r="P40" s="31"/>
      <c r="Q40" s="31"/>
      <c r="R40" s="31"/>
      <c r="S40" s="31"/>
      <c r="T40" s="31"/>
      <c r="U40" s="161"/>
      <c r="W40"/>
      <c r="X40"/>
    </row>
    <row r="41" spans="2:24" s="446" customFormat="1" ht="13.5" customHeight="1" x14ac:dyDescent="0.2">
      <c r="B41" s="161"/>
      <c r="C41" s="31"/>
      <c r="D41" s="31"/>
      <c r="E41" s="31"/>
      <c r="F41" s="31"/>
      <c r="G41" s="31"/>
      <c r="H41" s="31"/>
      <c r="I41" s="31"/>
      <c r="J41"/>
      <c r="K41"/>
      <c r="L41" s="31"/>
      <c r="M41" s="31"/>
      <c r="N41" s="31"/>
      <c r="O41" s="31"/>
      <c r="P41" s="31"/>
      <c r="Q41" s="31"/>
      <c r="R41" s="31"/>
      <c r="S41" s="31"/>
      <c r="T41" s="31"/>
      <c r="U41" s="161"/>
      <c r="W41" s="445"/>
      <c r="X41" s="445"/>
    </row>
    <row r="42" spans="2:24" s="446" customFormat="1" ht="13.5" customHeight="1" x14ac:dyDescent="0.2">
      <c r="B42" s="161"/>
      <c r="C42" s="31"/>
      <c r="D42" s="31"/>
      <c r="E42" s="31"/>
      <c r="F42" s="31"/>
      <c r="G42" s="31"/>
      <c r="H42" s="31"/>
      <c r="I42" s="31"/>
      <c r="J42"/>
      <c r="K42"/>
      <c r="L42" s="31"/>
      <c r="M42" s="31"/>
      <c r="N42" s="31"/>
      <c r="O42" s="31"/>
      <c r="P42" s="31"/>
      <c r="Q42" s="31"/>
      <c r="R42" s="31"/>
      <c r="S42" s="31"/>
      <c r="T42" s="31"/>
      <c r="U42" s="161"/>
      <c r="W42" s="445"/>
      <c r="X42" s="445"/>
    </row>
    <row r="43" spans="2:24" s="446" customFormat="1" ht="13.5" customHeight="1" x14ac:dyDescent="0.2">
      <c r="B43" s="161"/>
      <c r="C43" s="31"/>
      <c r="D43" s="31"/>
      <c r="E43" s="31"/>
      <c r="F43" s="31"/>
      <c r="G43" s="31"/>
      <c r="H43" s="31"/>
      <c r="I43" s="31"/>
      <c r="J43"/>
      <c r="K43"/>
      <c r="L43" s="31"/>
      <c r="M43" s="31"/>
      <c r="N43" s="31"/>
      <c r="O43" s="31"/>
      <c r="P43" s="31"/>
      <c r="Q43" s="31"/>
      <c r="R43" s="31"/>
      <c r="S43" s="31"/>
      <c r="T43" s="31"/>
      <c r="U43" s="161"/>
      <c r="W43" s="445"/>
      <c r="X43" s="445"/>
    </row>
    <row r="44" spans="2:24" s="446" customFormat="1" ht="13.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  <c r="W44" s="445"/>
      <c r="X44" s="445"/>
    </row>
    <row r="45" spans="2:24" s="446" customFormat="1" ht="13.5" customHeight="1" x14ac:dyDescent="0.2">
      <c r="B45" s="16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161"/>
      <c r="W45" s="445"/>
      <c r="X45" s="445"/>
    </row>
    <row r="46" spans="2:24" x14ac:dyDescent="0.2">
      <c r="B46" s="16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161"/>
      <c r="W46"/>
      <c r="X46"/>
    </row>
    <row r="47" spans="2:24" x14ac:dyDescent="0.2">
      <c r="B47" s="16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161"/>
      <c r="W47"/>
      <c r="X47"/>
    </row>
    <row r="48" spans="2:24" x14ac:dyDescent="0.2">
      <c r="B48" s="16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161"/>
      <c r="W48"/>
      <c r="X48"/>
    </row>
    <row r="49" spans="2:24" x14ac:dyDescent="0.2">
      <c r="B49" s="16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161"/>
      <c r="W49"/>
      <c r="X49"/>
    </row>
    <row r="50" spans="2:24" x14ac:dyDescent="0.2">
      <c r="B50" s="16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161"/>
      <c r="W50"/>
      <c r="X50"/>
    </row>
    <row r="51" spans="2:24" ht="13.5" customHeight="1" x14ac:dyDescent="0.2"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W51"/>
      <c r="X51"/>
    </row>
    <row r="52" spans="2:24" x14ac:dyDescent="0.2">
      <c r="W52"/>
      <c r="X52"/>
    </row>
    <row r="53" spans="2:24" x14ac:dyDescent="0.2">
      <c r="W53"/>
      <c r="X53"/>
    </row>
    <row r="54" spans="2:24" x14ac:dyDescent="0.2">
      <c r="W54"/>
      <c r="X54"/>
    </row>
    <row r="55" spans="2:24" x14ac:dyDescent="0.2">
      <c r="W55"/>
      <c r="X55"/>
    </row>
    <row r="56" spans="2:24" x14ac:dyDescent="0.2">
      <c r="W56"/>
      <c r="X56"/>
    </row>
    <row r="57" spans="2:24" x14ac:dyDescent="0.2">
      <c r="W57"/>
      <c r="X57"/>
    </row>
    <row r="58" spans="2:24" x14ac:dyDescent="0.2">
      <c r="W58"/>
      <c r="X58"/>
    </row>
  </sheetData>
  <mergeCells count="1">
    <mergeCell ref="C6:T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UJ2001"/>
  <sheetViews>
    <sheetView zoomScale="85" zoomScaleNormal="85" workbookViewId="0">
      <pane xSplit="1" topLeftCell="CP1" activePane="topRight" state="frozen"/>
      <selection pane="topRight" activeCell="A5" sqref="A5"/>
    </sheetView>
  </sheetViews>
  <sheetFormatPr baseColWidth="10" defaultColWidth="11.42578125" defaultRowHeight="44.25" customHeight="1" x14ac:dyDescent="0.2"/>
  <cols>
    <col min="1" max="1" width="49.85546875" style="23" customWidth="1"/>
    <col min="2" max="2" width="0.42578125" style="23" hidden="1" customWidth="1"/>
    <col min="3" max="7" width="8.140625" style="23" hidden="1" customWidth="1"/>
    <col min="8" max="8" width="0.28515625" style="23" hidden="1" customWidth="1"/>
    <col min="9" max="25" width="8.140625" style="23" hidden="1" customWidth="1"/>
    <col min="26" max="41" width="8.140625" style="25" hidden="1" customWidth="1"/>
    <col min="42" max="42" width="7.140625" style="25" hidden="1" customWidth="1"/>
    <col min="43" max="43" width="6.140625" style="25" hidden="1" customWidth="1"/>
    <col min="44" max="45" width="8.140625" style="25" hidden="1" customWidth="1"/>
    <col min="46" max="46" width="7.140625" style="25" hidden="1" customWidth="1"/>
    <col min="47" max="47" width="6.140625" style="25" hidden="1" customWidth="1"/>
    <col min="48" max="49" width="8.140625" style="25" hidden="1" customWidth="1"/>
    <col min="50" max="50" width="7.140625" style="25" hidden="1" customWidth="1"/>
    <col min="51" max="51" width="6.140625" style="25" hidden="1" customWidth="1"/>
    <col min="52" max="53" width="8.140625" style="25" hidden="1" customWidth="1"/>
    <col min="54" max="54" width="7.140625" style="25" hidden="1" customWidth="1"/>
    <col min="55" max="55" width="6.140625" style="25" hidden="1" customWidth="1"/>
    <col min="56" max="57" width="8.140625" style="25" hidden="1" customWidth="1"/>
    <col min="58" max="58" width="7.140625" style="25" hidden="1" customWidth="1"/>
    <col min="59" max="59" width="8" style="25" hidden="1" customWidth="1"/>
    <col min="60" max="61" width="8.140625" style="25" hidden="1" customWidth="1"/>
    <col min="62" max="62" width="7.140625" style="25" hidden="1" customWidth="1"/>
    <col min="63" max="63" width="6.140625" style="25" hidden="1" customWidth="1"/>
    <col min="64" max="65" width="8.140625" style="25" hidden="1" customWidth="1"/>
    <col min="66" max="66" width="7.140625" style="25" hidden="1" customWidth="1"/>
    <col min="67" max="67" width="6.140625" style="25" hidden="1" customWidth="1"/>
    <col min="68" max="68" width="8.140625" style="25" hidden="1" customWidth="1"/>
    <col min="69" max="69" width="7.85546875" style="25" hidden="1" customWidth="1"/>
    <col min="70" max="71" width="6.140625" style="25" hidden="1" customWidth="1"/>
    <col min="72" max="72" width="7.5703125" style="25" hidden="1" customWidth="1"/>
    <col min="73" max="73" width="11.42578125" style="25" hidden="1" customWidth="1"/>
    <col min="74" max="75" width="6.140625" style="25" hidden="1" customWidth="1"/>
    <col min="76" max="76" width="7.5703125" style="25" hidden="1" customWidth="1"/>
    <col min="77" max="77" width="11.42578125" style="25" hidden="1" customWidth="1"/>
    <col min="78" max="80" width="11.42578125" style="25" customWidth="1"/>
    <col min="81" max="81" width="11.42578125" style="25" hidden="1" customWidth="1"/>
    <col min="82" max="84" width="11.42578125" style="25" customWidth="1"/>
    <col min="85" max="85" width="8.28515625" style="25" customWidth="1"/>
    <col min="86" max="88" width="11.42578125" style="25" customWidth="1"/>
    <col min="89" max="89" width="8.140625" style="25" customWidth="1"/>
    <col min="90" max="90" width="11.42578125" style="25"/>
    <col min="91" max="91" width="11.7109375" style="25" bestFit="1" customWidth="1"/>
    <col min="92" max="92" width="11.42578125" style="25"/>
    <col min="93" max="93" width="7.28515625" style="25" customWidth="1"/>
    <col min="94" max="190" width="11.42578125" style="25"/>
    <col min="191" max="191" width="47.7109375" style="25" customWidth="1"/>
    <col min="192" max="221" width="7.85546875" style="25" customWidth="1"/>
    <col min="222" max="446" width="11.42578125" style="25"/>
    <col min="447" max="447" width="47.7109375" style="25" customWidth="1"/>
    <col min="448" max="477" width="7.85546875" style="25" customWidth="1"/>
    <col min="478" max="702" width="11.42578125" style="25"/>
    <col min="703" max="703" width="47.7109375" style="25" customWidth="1"/>
    <col min="704" max="733" width="7.85546875" style="25" customWidth="1"/>
    <col min="734" max="958" width="11.42578125" style="25"/>
    <col min="959" max="959" width="47.7109375" style="25" customWidth="1"/>
    <col min="960" max="989" width="7.85546875" style="25" customWidth="1"/>
    <col min="990" max="1214" width="11.42578125" style="25"/>
    <col min="1215" max="1215" width="47.7109375" style="25" customWidth="1"/>
    <col min="1216" max="1245" width="7.85546875" style="25" customWidth="1"/>
    <col min="1246" max="1470" width="11.42578125" style="25"/>
    <col min="1471" max="1471" width="47.7109375" style="25" customWidth="1"/>
    <col min="1472" max="1501" width="7.85546875" style="25" customWidth="1"/>
    <col min="1502" max="1726" width="11.42578125" style="25"/>
    <col min="1727" max="1727" width="47.7109375" style="25" customWidth="1"/>
    <col min="1728" max="1757" width="7.85546875" style="25" customWidth="1"/>
    <col min="1758" max="1982" width="11.42578125" style="25"/>
    <col min="1983" max="1983" width="47.7109375" style="25" customWidth="1"/>
    <col min="1984" max="2013" width="7.85546875" style="25" customWidth="1"/>
    <col min="2014" max="2238" width="11.42578125" style="25"/>
    <col min="2239" max="2239" width="47.7109375" style="25" customWidth="1"/>
    <col min="2240" max="2269" width="7.85546875" style="25" customWidth="1"/>
    <col min="2270" max="2494" width="11.42578125" style="25"/>
    <col min="2495" max="2495" width="47.7109375" style="25" customWidth="1"/>
    <col min="2496" max="2525" width="7.85546875" style="25" customWidth="1"/>
    <col min="2526" max="2750" width="11.42578125" style="25"/>
    <col min="2751" max="2751" width="47.7109375" style="25" customWidth="1"/>
    <col min="2752" max="2781" width="7.85546875" style="25" customWidth="1"/>
    <col min="2782" max="3006" width="11.42578125" style="25"/>
    <col min="3007" max="3007" width="47.7109375" style="25" customWidth="1"/>
    <col min="3008" max="3037" width="7.85546875" style="25" customWidth="1"/>
    <col min="3038" max="3262" width="11.42578125" style="25"/>
    <col min="3263" max="3263" width="47.7109375" style="25" customWidth="1"/>
    <col min="3264" max="3293" width="7.85546875" style="25" customWidth="1"/>
    <col min="3294" max="3518" width="11.42578125" style="25"/>
    <col min="3519" max="3519" width="47.7109375" style="25" customWidth="1"/>
    <col min="3520" max="3549" width="7.85546875" style="25" customWidth="1"/>
    <col min="3550" max="3774" width="11.42578125" style="25"/>
    <col min="3775" max="3775" width="47.7109375" style="25" customWidth="1"/>
    <col min="3776" max="3805" width="7.85546875" style="25" customWidth="1"/>
    <col min="3806" max="4030" width="11.42578125" style="25"/>
    <col min="4031" max="4031" width="47.7109375" style="25" customWidth="1"/>
    <col min="4032" max="4061" width="7.85546875" style="25" customWidth="1"/>
    <col min="4062" max="4286" width="11.42578125" style="25"/>
    <col min="4287" max="4287" width="47.7109375" style="25" customWidth="1"/>
    <col min="4288" max="4317" width="7.85546875" style="25" customWidth="1"/>
    <col min="4318" max="4542" width="11.42578125" style="25"/>
    <col min="4543" max="4543" width="47.7109375" style="25" customWidth="1"/>
    <col min="4544" max="4573" width="7.85546875" style="25" customWidth="1"/>
    <col min="4574" max="4798" width="11.42578125" style="25"/>
    <col min="4799" max="4799" width="47.7109375" style="25" customWidth="1"/>
    <col min="4800" max="4829" width="7.85546875" style="25" customWidth="1"/>
    <col min="4830" max="5054" width="11.42578125" style="25"/>
    <col min="5055" max="5055" width="47.7109375" style="25" customWidth="1"/>
    <col min="5056" max="5085" width="7.85546875" style="25" customWidth="1"/>
    <col min="5086" max="5310" width="11.42578125" style="25"/>
    <col min="5311" max="5311" width="47.7109375" style="25" customWidth="1"/>
    <col min="5312" max="5341" width="7.85546875" style="25" customWidth="1"/>
    <col min="5342" max="5566" width="11.42578125" style="25"/>
    <col min="5567" max="5567" width="47.7109375" style="25" customWidth="1"/>
    <col min="5568" max="5597" width="7.85546875" style="25" customWidth="1"/>
    <col min="5598" max="5822" width="11.42578125" style="25"/>
    <col min="5823" max="5823" width="47.7109375" style="25" customWidth="1"/>
    <col min="5824" max="5853" width="7.85546875" style="25" customWidth="1"/>
    <col min="5854" max="6078" width="11.42578125" style="25"/>
    <col min="6079" max="6079" width="47.7109375" style="25" customWidth="1"/>
    <col min="6080" max="6109" width="7.85546875" style="25" customWidth="1"/>
    <col min="6110" max="6334" width="11.42578125" style="25"/>
    <col min="6335" max="6335" width="47.7109375" style="25" customWidth="1"/>
    <col min="6336" max="6365" width="7.85546875" style="25" customWidth="1"/>
    <col min="6366" max="6590" width="11.42578125" style="25"/>
    <col min="6591" max="6591" width="47.7109375" style="25" customWidth="1"/>
    <col min="6592" max="6621" width="7.85546875" style="25" customWidth="1"/>
    <col min="6622" max="6846" width="11.42578125" style="25"/>
    <col min="6847" max="6847" width="47.7109375" style="25" customWidth="1"/>
    <col min="6848" max="6877" width="7.85546875" style="25" customWidth="1"/>
    <col min="6878" max="7102" width="11.42578125" style="25"/>
    <col min="7103" max="7103" width="47.7109375" style="25" customWidth="1"/>
    <col min="7104" max="7133" width="7.85546875" style="25" customWidth="1"/>
    <col min="7134" max="7358" width="11.42578125" style="25"/>
    <col min="7359" max="7359" width="47.7109375" style="25" customWidth="1"/>
    <col min="7360" max="7389" width="7.85546875" style="25" customWidth="1"/>
    <col min="7390" max="7614" width="11.42578125" style="25"/>
    <col min="7615" max="7615" width="47.7109375" style="25" customWidth="1"/>
    <col min="7616" max="7645" width="7.85546875" style="25" customWidth="1"/>
    <col min="7646" max="7870" width="11.42578125" style="25"/>
    <col min="7871" max="7871" width="47.7109375" style="25" customWidth="1"/>
    <col min="7872" max="7901" width="7.85546875" style="25" customWidth="1"/>
    <col min="7902" max="8126" width="11.42578125" style="25"/>
    <col min="8127" max="8127" width="47.7109375" style="25" customWidth="1"/>
    <col min="8128" max="8157" width="7.85546875" style="25" customWidth="1"/>
    <col min="8158" max="8382" width="11.42578125" style="25"/>
    <col min="8383" max="8383" width="47.7109375" style="25" customWidth="1"/>
    <col min="8384" max="8413" width="7.85546875" style="25" customWidth="1"/>
    <col min="8414" max="8638" width="11.42578125" style="25"/>
    <col min="8639" max="8639" width="47.7109375" style="25" customWidth="1"/>
    <col min="8640" max="8669" width="7.85546875" style="25" customWidth="1"/>
    <col min="8670" max="8894" width="11.42578125" style="25"/>
    <col min="8895" max="8895" width="47.7109375" style="25" customWidth="1"/>
    <col min="8896" max="8925" width="7.85546875" style="25" customWidth="1"/>
    <col min="8926" max="9150" width="11.42578125" style="25"/>
    <col min="9151" max="9151" width="47.7109375" style="25" customWidth="1"/>
    <col min="9152" max="9181" width="7.85546875" style="25" customWidth="1"/>
    <col min="9182" max="9406" width="11.42578125" style="25"/>
    <col min="9407" max="9407" width="47.7109375" style="25" customWidth="1"/>
    <col min="9408" max="9437" width="7.85546875" style="25" customWidth="1"/>
    <col min="9438" max="9662" width="11.42578125" style="25"/>
    <col min="9663" max="9663" width="47.7109375" style="25" customWidth="1"/>
    <col min="9664" max="9693" width="7.85546875" style="25" customWidth="1"/>
    <col min="9694" max="9918" width="11.42578125" style="25"/>
    <col min="9919" max="9919" width="47.7109375" style="25" customWidth="1"/>
    <col min="9920" max="9949" width="7.85546875" style="25" customWidth="1"/>
    <col min="9950" max="10174" width="11.42578125" style="25"/>
    <col min="10175" max="10175" width="47.7109375" style="25" customWidth="1"/>
    <col min="10176" max="10205" width="7.85546875" style="25" customWidth="1"/>
    <col min="10206" max="10430" width="11.42578125" style="25"/>
    <col min="10431" max="10431" width="47.7109375" style="25" customWidth="1"/>
    <col min="10432" max="10461" width="7.85546875" style="25" customWidth="1"/>
    <col min="10462" max="10686" width="11.42578125" style="25"/>
    <col min="10687" max="10687" width="47.7109375" style="25" customWidth="1"/>
    <col min="10688" max="10717" width="7.85546875" style="25" customWidth="1"/>
    <col min="10718" max="10942" width="11.42578125" style="25"/>
    <col min="10943" max="10943" width="47.7109375" style="25" customWidth="1"/>
    <col min="10944" max="10973" width="7.85546875" style="25" customWidth="1"/>
    <col min="10974" max="11198" width="11.42578125" style="25"/>
    <col min="11199" max="11199" width="47.7109375" style="25" customWidth="1"/>
    <col min="11200" max="11229" width="7.85546875" style="25" customWidth="1"/>
    <col min="11230" max="11454" width="11.42578125" style="25"/>
    <col min="11455" max="11455" width="47.7109375" style="25" customWidth="1"/>
    <col min="11456" max="11485" width="7.85546875" style="25" customWidth="1"/>
    <col min="11486" max="11710" width="11.42578125" style="25"/>
    <col min="11711" max="11711" width="47.7109375" style="25" customWidth="1"/>
    <col min="11712" max="11741" width="7.85546875" style="25" customWidth="1"/>
    <col min="11742" max="11966" width="11.42578125" style="25"/>
    <col min="11967" max="11967" width="47.7109375" style="25" customWidth="1"/>
    <col min="11968" max="11997" width="7.85546875" style="25" customWidth="1"/>
    <col min="11998" max="12222" width="11.42578125" style="25"/>
    <col min="12223" max="12223" width="47.7109375" style="25" customWidth="1"/>
    <col min="12224" max="12253" width="7.85546875" style="25" customWidth="1"/>
    <col min="12254" max="12478" width="11.42578125" style="25"/>
    <col min="12479" max="12479" width="47.7109375" style="25" customWidth="1"/>
    <col min="12480" max="12509" width="7.85546875" style="25" customWidth="1"/>
    <col min="12510" max="12734" width="11.42578125" style="25"/>
    <col min="12735" max="12735" width="47.7109375" style="25" customWidth="1"/>
    <col min="12736" max="12765" width="7.85546875" style="25" customWidth="1"/>
    <col min="12766" max="12990" width="11.42578125" style="25"/>
    <col min="12991" max="12991" width="47.7109375" style="25" customWidth="1"/>
    <col min="12992" max="13021" width="7.85546875" style="25" customWidth="1"/>
    <col min="13022" max="13246" width="11.42578125" style="25"/>
    <col min="13247" max="13247" width="47.7109375" style="25" customWidth="1"/>
    <col min="13248" max="13277" width="7.85546875" style="25" customWidth="1"/>
    <col min="13278" max="13502" width="11.42578125" style="25"/>
    <col min="13503" max="13503" width="47.7109375" style="25" customWidth="1"/>
    <col min="13504" max="13533" width="7.85546875" style="25" customWidth="1"/>
    <col min="13534" max="13758" width="11.42578125" style="25"/>
    <col min="13759" max="13759" width="47.7109375" style="25" customWidth="1"/>
    <col min="13760" max="13789" width="7.85546875" style="25" customWidth="1"/>
    <col min="13790" max="14014" width="11.42578125" style="25"/>
    <col min="14015" max="14015" width="47.7109375" style="25" customWidth="1"/>
    <col min="14016" max="14045" width="7.85546875" style="25" customWidth="1"/>
    <col min="14046" max="14270" width="11.42578125" style="25"/>
    <col min="14271" max="14271" width="47.7109375" style="25" customWidth="1"/>
    <col min="14272" max="14301" width="7.85546875" style="25" customWidth="1"/>
    <col min="14302" max="14526" width="11.42578125" style="25"/>
    <col min="14527" max="14527" width="47.7109375" style="25" customWidth="1"/>
    <col min="14528" max="14557" width="7.85546875" style="25" customWidth="1"/>
    <col min="14558" max="14782" width="11.42578125" style="25"/>
    <col min="14783" max="14783" width="47.7109375" style="25" customWidth="1"/>
    <col min="14784" max="14813" width="7.85546875" style="25" customWidth="1"/>
    <col min="14814" max="15038" width="11.42578125" style="25"/>
    <col min="15039" max="15039" width="47.7109375" style="25" customWidth="1"/>
    <col min="15040" max="15069" width="7.85546875" style="25" customWidth="1"/>
    <col min="15070" max="15294" width="11.42578125" style="25"/>
    <col min="15295" max="15295" width="47.7109375" style="25" customWidth="1"/>
    <col min="15296" max="15325" width="7.85546875" style="25" customWidth="1"/>
    <col min="15326" max="15550" width="11.42578125" style="25"/>
    <col min="15551" max="15551" width="47.7109375" style="25" customWidth="1"/>
    <col min="15552" max="15581" width="7.85546875" style="25" customWidth="1"/>
    <col min="15582" max="15806" width="11.42578125" style="25"/>
    <col min="15807" max="15807" width="47.7109375" style="25" customWidth="1"/>
    <col min="15808" max="15837" width="7.85546875" style="25" customWidth="1"/>
    <col min="15838" max="16062" width="11.42578125" style="25"/>
    <col min="16063" max="16063" width="47.7109375" style="25" customWidth="1"/>
    <col min="16064" max="16093" width="7.85546875" style="25" customWidth="1"/>
    <col min="16094" max="16384" width="11.42578125" style="25"/>
  </cols>
  <sheetData>
    <row r="1" spans="1:101" ht="12" x14ac:dyDescent="0.2"/>
    <row r="2" spans="1:101" ht="21" customHeight="1" x14ac:dyDescent="0.2">
      <c r="A2" s="36" t="s">
        <v>103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101" ht="21" customHeight="1" x14ac:dyDescent="0.2">
      <c r="A3" s="36" t="s">
        <v>104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101" ht="21" customHeight="1" x14ac:dyDescent="0.2">
      <c r="A4" s="36" t="s">
        <v>105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101" ht="21" customHeight="1" x14ac:dyDescent="0.2">
      <c r="A5" s="425" t="str">
        <f>"               Serie 2014/"&amp;TD!B1</f>
        <v xml:space="preserve">               Serie 2014/2026-1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101" ht="19.5" customHeight="1" x14ac:dyDescent="0.2">
      <c r="A6" s="24"/>
    </row>
    <row r="7" spans="1:101" ht="21.75" customHeight="1" x14ac:dyDescent="0.2">
      <c r="A7" s="500" t="s">
        <v>106</v>
      </c>
      <c r="B7" s="499" t="s">
        <v>107</v>
      </c>
      <c r="C7" s="499"/>
      <c r="D7" s="499"/>
      <c r="E7" s="499"/>
      <c r="F7" s="499" t="s">
        <v>108</v>
      </c>
      <c r="G7" s="499"/>
      <c r="H7" s="499"/>
      <c r="I7" s="499"/>
      <c r="J7" s="499" t="s">
        <v>109</v>
      </c>
      <c r="K7" s="499"/>
      <c r="L7" s="499"/>
      <c r="M7" s="499"/>
      <c r="N7" s="499" t="s">
        <v>110</v>
      </c>
      <c r="O7" s="499"/>
      <c r="P7" s="499"/>
      <c r="Q7" s="499"/>
      <c r="R7" s="499" t="s">
        <v>111</v>
      </c>
      <c r="S7" s="499"/>
      <c r="T7" s="499"/>
      <c r="U7" s="499"/>
      <c r="V7" s="501" t="s">
        <v>112</v>
      </c>
      <c r="W7" s="502"/>
      <c r="X7" s="502"/>
      <c r="Y7" s="503"/>
      <c r="Z7" s="499" t="s">
        <v>113</v>
      </c>
      <c r="AA7" s="499"/>
      <c r="AB7" s="499"/>
      <c r="AC7" s="499"/>
      <c r="AD7" s="499" t="s">
        <v>114</v>
      </c>
      <c r="AE7" s="499"/>
      <c r="AF7" s="499"/>
      <c r="AG7" s="499"/>
      <c r="AH7" s="499" t="s">
        <v>115</v>
      </c>
      <c r="AI7" s="499"/>
      <c r="AJ7" s="499"/>
      <c r="AK7" s="499"/>
      <c r="AL7" s="499" t="s">
        <v>116</v>
      </c>
      <c r="AM7" s="499"/>
      <c r="AN7" s="499"/>
      <c r="AO7" s="499"/>
      <c r="AP7" s="499" t="s">
        <v>117</v>
      </c>
      <c r="AQ7" s="499"/>
      <c r="AR7" s="499"/>
      <c r="AS7" s="499"/>
      <c r="AT7" s="499" t="s">
        <v>118</v>
      </c>
      <c r="AU7" s="499"/>
      <c r="AV7" s="499"/>
      <c r="AW7" s="499"/>
      <c r="AX7" s="499" t="s">
        <v>119</v>
      </c>
      <c r="AY7" s="499"/>
      <c r="AZ7" s="499"/>
      <c r="BA7" s="499"/>
      <c r="BB7" s="499" t="s">
        <v>120</v>
      </c>
      <c r="BC7" s="499"/>
      <c r="BD7" s="499"/>
      <c r="BE7" s="499"/>
      <c r="BF7" s="499" t="s">
        <v>121</v>
      </c>
      <c r="BG7" s="499"/>
      <c r="BH7" s="499"/>
      <c r="BI7" s="499"/>
      <c r="BJ7" s="499" t="s">
        <v>122</v>
      </c>
      <c r="BK7" s="499"/>
      <c r="BL7" s="499"/>
      <c r="BM7" s="499"/>
      <c r="BN7" s="499" t="s">
        <v>123</v>
      </c>
      <c r="BO7" s="499"/>
      <c r="BP7" s="499"/>
      <c r="BQ7" s="499"/>
      <c r="BR7" s="499" t="s">
        <v>124</v>
      </c>
      <c r="BS7" s="499"/>
      <c r="BT7" s="499"/>
      <c r="BU7" s="499"/>
      <c r="BV7" s="499" t="s">
        <v>125</v>
      </c>
      <c r="BW7" s="499"/>
      <c r="BX7" s="499"/>
      <c r="BY7" s="499"/>
      <c r="BZ7" s="499" t="s">
        <v>126</v>
      </c>
      <c r="CA7" s="499"/>
      <c r="CB7" s="499"/>
      <c r="CC7" s="499"/>
      <c r="CD7" s="499" t="s">
        <v>127</v>
      </c>
      <c r="CE7" s="499"/>
      <c r="CF7" s="499"/>
      <c r="CG7" s="499"/>
      <c r="CH7" s="499" t="s">
        <v>128</v>
      </c>
      <c r="CI7" s="499"/>
      <c r="CJ7" s="499"/>
      <c r="CK7" s="499"/>
      <c r="CL7" s="499" t="s">
        <v>129</v>
      </c>
      <c r="CM7" s="499"/>
      <c r="CN7" s="499"/>
      <c r="CO7" s="499"/>
      <c r="CP7" s="499" t="s">
        <v>89</v>
      </c>
      <c r="CQ7" s="499"/>
      <c r="CR7" s="499"/>
      <c r="CS7" s="499"/>
      <c r="CT7" s="499" t="s">
        <v>665</v>
      </c>
      <c r="CU7" s="499"/>
      <c r="CV7" s="499"/>
      <c r="CW7" s="499"/>
    </row>
    <row r="8" spans="1:101" ht="108" x14ac:dyDescent="0.2">
      <c r="A8" s="500"/>
      <c r="B8" s="166" t="s">
        <v>130</v>
      </c>
      <c r="C8" s="167" t="s">
        <v>131</v>
      </c>
      <c r="D8" s="167" t="s">
        <v>132</v>
      </c>
      <c r="E8" s="167" t="s">
        <v>133</v>
      </c>
      <c r="F8" s="166" t="s">
        <v>130</v>
      </c>
      <c r="G8" s="167" t="s">
        <v>131</v>
      </c>
      <c r="H8" s="167" t="s">
        <v>132</v>
      </c>
      <c r="I8" s="167" t="s">
        <v>133</v>
      </c>
      <c r="J8" s="166" t="s">
        <v>130</v>
      </c>
      <c r="K8" s="167" t="s">
        <v>131</v>
      </c>
      <c r="L8" s="167" t="s">
        <v>132</v>
      </c>
      <c r="M8" s="167" t="s">
        <v>133</v>
      </c>
      <c r="N8" s="166" t="s">
        <v>130</v>
      </c>
      <c r="O8" s="167" t="s">
        <v>131</v>
      </c>
      <c r="P8" s="167" t="s">
        <v>132</v>
      </c>
      <c r="Q8" s="167" t="s">
        <v>133</v>
      </c>
      <c r="R8" s="166" t="s">
        <v>130</v>
      </c>
      <c r="S8" s="167" t="s">
        <v>131</v>
      </c>
      <c r="T8" s="167" t="s">
        <v>132</v>
      </c>
      <c r="U8" s="167" t="s">
        <v>133</v>
      </c>
      <c r="V8" s="166" t="s">
        <v>130</v>
      </c>
      <c r="W8" s="167" t="s">
        <v>131</v>
      </c>
      <c r="X8" s="167" t="s">
        <v>132</v>
      </c>
      <c r="Y8" s="167" t="s">
        <v>133</v>
      </c>
      <c r="Z8" s="166" t="s">
        <v>130</v>
      </c>
      <c r="AA8" s="167" t="s">
        <v>131</v>
      </c>
      <c r="AB8" s="167" t="s">
        <v>132</v>
      </c>
      <c r="AC8" s="167" t="s">
        <v>133</v>
      </c>
      <c r="AD8" s="166" t="s">
        <v>130</v>
      </c>
      <c r="AE8" s="167" t="s">
        <v>131</v>
      </c>
      <c r="AF8" s="167" t="s">
        <v>132</v>
      </c>
      <c r="AG8" s="167" t="s">
        <v>133</v>
      </c>
      <c r="AH8" s="166" t="s">
        <v>130</v>
      </c>
      <c r="AI8" s="167" t="s">
        <v>131</v>
      </c>
      <c r="AJ8" s="167" t="s">
        <v>132</v>
      </c>
      <c r="AK8" s="167" t="s">
        <v>133</v>
      </c>
      <c r="AL8" s="166" t="s">
        <v>130</v>
      </c>
      <c r="AM8" s="167" t="s">
        <v>131</v>
      </c>
      <c r="AN8" s="167" t="s">
        <v>132</v>
      </c>
      <c r="AO8" s="167" t="s">
        <v>133</v>
      </c>
      <c r="AP8" s="166" t="s">
        <v>130</v>
      </c>
      <c r="AQ8" s="167" t="s">
        <v>131</v>
      </c>
      <c r="AR8" s="167" t="s">
        <v>132</v>
      </c>
      <c r="AS8" s="167" t="s">
        <v>133</v>
      </c>
      <c r="AT8" s="166" t="s">
        <v>130</v>
      </c>
      <c r="AU8" s="167" t="s">
        <v>131</v>
      </c>
      <c r="AV8" s="167" t="s">
        <v>132</v>
      </c>
      <c r="AW8" s="167" t="s">
        <v>133</v>
      </c>
      <c r="AX8" s="166" t="s">
        <v>130</v>
      </c>
      <c r="AY8" s="167" t="s">
        <v>131</v>
      </c>
      <c r="AZ8" s="167" t="s">
        <v>132</v>
      </c>
      <c r="BA8" s="167" t="s">
        <v>133</v>
      </c>
      <c r="BB8" s="166" t="s">
        <v>130</v>
      </c>
      <c r="BC8" s="167" t="s">
        <v>131</v>
      </c>
      <c r="BD8" s="167" t="s">
        <v>132</v>
      </c>
      <c r="BE8" s="167" t="s">
        <v>133</v>
      </c>
      <c r="BF8" s="166" t="s">
        <v>130</v>
      </c>
      <c r="BG8" s="167" t="s">
        <v>131</v>
      </c>
      <c r="BH8" s="167" t="s">
        <v>132</v>
      </c>
      <c r="BI8" s="167" t="s">
        <v>133</v>
      </c>
      <c r="BJ8" s="166" t="s">
        <v>130</v>
      </c>
      <c r="BK8" s="167" t="s">
        <v>131</v>
      </c>
      <c r="BL8" s="167" t="s">
        <v>132</v>
      </c>
      <c r="BM8" s="167" t="s">
        <v>133</v>
      </c>
      <c r="BN8" s="166" t="s">
        <v>130</v>
      </c>
      <c r="BO8" s="167" t="s">
        <v>131</v>
      </c>
      <c r="BP8" s="167" t="s">
        <v>132</v>
      </c>
      <c r="BQ8" s="167" t="s">
        <v>133</v>
      </c>
      <c r="BR8" s="166" t="s">
        <v>130</v>
      </c>
      <c r="BS8" s="167" t="s">
        <v>131</v>
      </c>
      <c r="BT8" s="167" t="s">
        <v>132</v>
      </c>
      <c r="BU8" s="167" t="s">
        <v>133</v>
      </c>
      <c r="BV8" s="166" t="s">
        <v>130</v>
      </c>
      <c r="BW8" s="167" t="s">
        <v>131</v>
      </c>
      <c r="BX8" s="167" t="s">
        <v>132</v>
      </c>
      <c r="BY8" s="167" t="s">
        <v>133</v>
      </c>
      <c r="BZ8" s="167" t="s">
        <v>130</v>
      </c>
      <c r="CA8" s="167" t="s">
        <v>131</v>
      </c>
      <c r="CB8" s="167" t="s">
        <v>132</v>
      </c>
      <c r="CC8" s="167" t="s">
        <v>134</v>
      </c>
      <c r="CD8" s="167" t="s">
        <v>130</v>
      </c>
      <c r="CE8" s="167" t="s">
        <v>131</v>
      </c>
      <c r="CF8" s="167" t="s">
        <v>132</v>
      </c>
      <c r="CG8" s="167" t="s">
        <v>134</v>
      </c>
      <c r="CH8" s="167" t="s">
        <v>130</v>
      </c>
      <c r="CI8" s="167" t="s">
        <v>131</v>
      </c>
      <c r="CJ8" s="167" t="s">
        <v>132</v>
      </c>
      <c r="CK8" s="167" t="s">
        <v>134</v>
      </c>
      <c r="CL8" s="167" t="s">
        <v>130</v>
      </c>
      <c r="CM8" s="167" t="s">
        <v>131</v>
      </c>
      <c r="CN8" s="167" t="s">
        <v>132</v>
      </c>
      <c r="CO8" s="167" t="s">
        <v>134</v>
      </c>
      <c r="CP8" s="167" t="s">
        <v>130</v>
      </c>
      <c r="CQ8" s="167" t="s">
        <v>131</v>
      </c>
      <c r="CR8" s="167" t="s">
        <v>132</v>
      </c>
      <c r="CS8" s="167" t="s">
        <v>134</v>
      </c>
      <c r="CT8" s="420" t="s">
        <v>130</v>
      </c>
      <c r="CU8" s="420" t="s">
        <v>131</v>
      </c>
      <c r="CV8" s="420" t="s">
        <v>132</v>
      </c>
      <c r="CW8" s="420" t="s">
        <v>134</v>
      </c>
    </row>
    <row r="9" spans="1:101" ht="17.25" customHeight="1" x14ac:dyDescent="0.2">
      <c r="A9" s="169" t="s">
        <v>21</v>
      </c>
      <c r="B9" s="170">
        <f>SUM(B10:B12)</f>
        <v>641</v>
      </c>
      <c r="C9" s="170">
        <f>SUM(C10:C12)</f>
        <v>509</v>
      </c>
      <c r="D9" s="170">
        <f t="shared" ref="D9:AK9" si="0">SUM(D10:D12)</f>
        <v>311</v>
      </c>
      <c r="E9" s="170">
        <f t="shared" si="0"/>
        <v>2064</v>
      </c>
      <c r="F9" s="170">
        <f t="shared" si="0"/>
        <v>323</v>
      </c>
      <c r="G9" s="170">
        <f t="shared" si="0"/>
        <v>292</v>
      </c>
      <c r="H9" s="170">
        <f t="shared" si="0"/>
        <v>222</v>
      </c>
      <c r="I9" s="170">
        <f t="shared" si="0"/>
        <v>2097</v>
      </c>
      <c r="J9" s="170">
        <f t="shared" si="0"/>
        <v>810</v>
      </c>
      <c r="K9" s="170">
        <f t="shared" si="0"/>
        <v>667</v>
      </c>
      <c r="L9" s="170">
        <f t="shared" si="0"/>
        <v>374</v>
      </c>
      <c r="M9" s="170">
        <f t="shared" si="0"/>
        <v>2306</v>
      </c>
      <c r="N9" s="170">
        <f t="shared" si="0"/>
        <v>284</v>
      </c>
      <c r="O9" s="170">
        <f t="shared" si="0"/>
        <v>256</v>
      </c>
      <c r="P9" s="170">
        <f t="shared" si="0"/>
        <v>183</v>
      </c>
      <c r="Q9" s="170">
        <f t="shared" si="0"/>
        <v>2282</v>
      </c>
      <c r="R9" s="170">
        <f t="shared" si="0"/>
        <v>860</v>
      </c>
      <c r="S9" s="170">
        <f t="shared" si="0"/>
        <v>692</v>
      </c>
      <c r="T9" s="170">
        <f t="shared" si="0"/>
        <v>426</v>
      </c>
      <c r="U9" s="170">
        <f t="shared" si="0"/>
        <v>2489</v>
      </c>
      <c r="V9" s="170">
        <f t="shared" si="0"/>
        <v>322</v>
      </c>
      <c r="W9" s="170">
        <f t="shared" si="0"/>
        <v>306</v>
      </c>
      <c r="X9" s="170">
        <f t="shared" si="0"/>
        <v>205</v>
      </c>
      <c r="Y9" s="170">
        <f t="shared" si="0"/>
        <v>2538</v>
      </c>
      <c r="Z9" s="170">
        <f t="shared" si="0"/>
        <v>935</v>
      </c>
      <c r="AA9" s="170">
        <f t="shared" si="0"/>
        <v>680</v>
      </c>
      <c r="AB9" s="170">
        <f t="shared" si="0"/>
        <v>315</v>
      </c>
      <c r="AC9" s="170">
        <f t="shared" si="0"/>
        <v>2627</v>
      </c>
      <c r="AD9" s="170">
        <f t="shared" si="0"/>
        <v>295</v>
      </c>
      <c r="AE9" s="170">
        <f>SUM(AE10:AE12)</f>
        <v>265</v>
      </c>
      <c r="AF9" s="170">
        <f t="shared" si="0"/>
        <v>177</v>
      </c>
      <c r="AG9" s="170">
        <f t="shared" si="0"/>
        <v>2656</v>
      </c>
      <c r="AH9" s="170">
        <f t="shared" si="0"/>
        <v>756</v>
      </c>
      <c r="AI9" s="170">
        <f>+SUM(AI10:AI12)</f>
        <v>604</v>
      </c>
      <c r="AJ9" s="170">
        <f t="shared" si="0"/>
        <v>293</v>
      </c>
      <c r="AK9" s="170">
        <f t="shared" si="0"/>
        <v>2684</v>
      </c>
      <c r="AL9" s="170">
        <f>SUM(AL10:AL12)</f>
        <v>371</v>
      </c>
      <c r="AM9" s="170">
        <f>+SUM(AM10:AM12)</f>
        <v>312</v>
      </c>
      <c r="AN9" s="170">
        <f t="shared" ref="AN9:AS9" si="1">SUM(AN10:AN12)</f>
        <v>195</v>
      </c>
      <c r="AO9" s="170">
        <f t="shared" si="1"/>
        <v>2648</v>
      </c>
      <c r="AP9" s="170">
        <f t="shared" si="1"/>
        <v>773</v>
      </c>
      <c r="AQ9" s="170">
        <f t="shared" si="1"/>
        <v>600</v>
      </c>
      <c r="AR9" s="170">
        <f t="shared" si="1"/>
        <v>247</v>
      </c>
      <c r="AS9" s="170">
        <f t="shared" si="1"/>
        <v>2535</v>
      </c>
      <c r="AT9" s="170">
        <f>SUM(AT10:AT12)</f>
        <v>310</v>
      </c>
      <c r="AU9" s="170">
        <f>SUM(AU10:AU12)</f>
        <v>271</v>
      </c>
      <c r="AV9" s="170">
        <f>SUM(AV10:AV12)</f>
        <v>173</v>
      </c>
      <c r="AW9" s="170">
        <f>SUM(AW10:AW12)</f>
        <v>2469</v>
      </c>
      <c r="AX9" s="170">
        <f t="shared" ref="AX9:BQ9" si="2">SUM(AX10:AX12)</f>
        <v>709</v>
      </c>
      <c r="AY9" s="170">
        <f t="shared" si="2"/>
        <v>564</v>
      </c>
      <c r="AZ9" s="170">
        <f t="shared" si="2"/>
        <v>231</v>
      </c>
      <c r="BA9" s="170">
        <f t="shared" si="2"/>
        <v>2334</v>
      </c>
      <c r="BB9" s="170">
        <f t="shared" si="2"/>
        <v>289</v>
      </c>
      <c r="BC9" s="170">
        <f t="shared" si="2"/>
        <v>284</v>
      </c>
      <c r="BD9" s="170">
        <f t="shared" si="2"/>
        <v>142</v>
      </c>
      <c r="BE9" s="170">
        <f t="shared" si="2"/>
        <v>2185</v>
      </c>
      <c r="BF9" s="170">
        <f t="shared" si="2"/>
        <v>605</v>
      </c>
      <c r="BG9" s="170">
        <f>SUM(BG10:BG12)</f>
        <v>541</v>
      </c>
      <c r="BH9" s="170">
        <f t="shared" si="2"/>
        <v>227</v>
      </c>
      <c r="BI9" s="170">
        <f t="shared" si="2"/>
        <v>2185</v>
      </c>
      <c r="BJ9" s="170">
        <f t="shared" si="2"/>
        <v>239</v>
      </c>
      <c r="BK9" s="170">
        <f t="shared" si="2"/>
        <v>218</v>
      </c>
      <c r="BL9" s="170">
        <f t="shared" si="2"/>
        <v>135</v>
      </c>
      <c r="BM9" s="170">
        <f t="shared" si="2"/>
        <v>2079</v>
      </c>
      <c r="BN9" s="170">
        <f t="shared" si="2"/>
        <v>498</v>
      </c>
      <c r="BO9" s="170">
        <f t="shared" si="2"/>
        <v>429</v>
      </c>
      <c r="BP9" s="170">
        <f t="shared" si="2"/>
        <v>195</v>
      </c>
      <c r="BQ9" s="170">
        <f t="shared" si="2"/>
        <v>1919</v>
      </c>
      <c r="BR9" s="170">
        <f t="shared" ref="BR9:CC9" si="3">SUM(BR10:BR12)</f>
        <v>241</v>
      </c>
      <c r="BS9" s="170">
        <f t="shared" si="3"/>
        <v>223</v>
      </c>
      <c r="BT9" s="170">
        <f t="shared" si="3"/>
        <v>140</v>
      </c>
      <c r="BU9" s="170">
        <f t="shared" si="3"/>
        <v>1848</v>
      </c>
      <c r="BV9" s="170">
        <f t="shared" si="3"/>
        <v>443</v>
      </c>
      <c r="BW9" s="170">
        <f t="shared" si="3"/>
        <v>357</v>
      </c>
      <c r="BX9" s="170">
        <f t="shared" si="3"/>
        <v>160</v>
      </c>
      <c r="BY9" s="170">
        <f t="shared" si="3"/>
        <v>1731</v>
      </c>
      <c r="BZ9" s="170">
        <f t="shared" si="3"/>
        <v>232</v>
      </c>
      <c r="CA9" s="170">
        <f t="shared" si="3"/>
        <v>214</v>
      </c>
      <c r="CB9" s="170">
        <f t="shared" si="3"/>
        <v>157</v>
      </c>
      <c r="CC9" s="170">
        <f t="shared" si="3"/>
        <v>1678</v>
      </c>
      <c r="CD9" s="170">
        <f t="shared" ref="CD9:CG9" si="4">SUM(CD10:CD12)</f>
        <v>455</v>
      </c>
      <c r="CE9" s="170">
        <f t="shared" si="4"/>
        <v>374</v>
      </c>
      <c r="CF9" s="170">
        <f t="shared" si="4"/>
        <v>159</v>
      </c>
      <c r="CG9" s="170">
        <f t="shared" si="4"/>
        <v>1636</v>
      </c>
      <c r="CH9" s="170">
        <f t="shared" ref="CH9:CJ9" si="5">SUM(CH10:CH12)</f>
        <v>229</v>
      </c>
      <c r="CI9" s="170">
        <f t="shared" si="5"/>
        <v>214</v>
      </c>
      <c r="CJ9" s="170">
        <f t="shared" si="5"/>
        <v>157</v>
      </c>
      <c r="CK9" s="170">
        <f>SUM(CK10:CK12)</f>
        <v>1626</v>
      </c>
      <c r="CL9" s="292">
        <v>459</v>
      </c>
      <c r="CM9" s="292">
        <v>379</v>
      </c>
      <c r="CN9" s="292">
        <v>158</v>
      </c>
      <c r="CO9" s="292">
        <v>1551</v>
      </c>
      <c r="CP9" s="292">
        <v>268</v>
      </c>
      <c r="CQ9" s="292">
        <v>253</v>
      </c>
      <c r="CR9" s="292">
        <v>178</v>
      </c>
      <c r="CS9" s="292">
        <v>1583</v>
      </c>
      <c r="CT9" s="292">
        <v>383</v>
      </c>
      <c r="CU9" s="292">
        <v>337</v>
      </c>
      <c r="CV9" s="292">
        <v>169</v>
      </c>
      <c r="CW9" s="292">
        <v>1513</v>
      </c>
    </row>
    <row r="10" spans="1:101" ht="17.25" customHeight="1" x14ac:dyDescent="0.2">
      <c r="A10" s="355" t="s">
        <v>20</v>
      </c>
      <c r="B10" s="356">
        <v>204</v>
      </c>
      <c r="C10" s="356">
        <v>202</v>
      </c>
      <c r="D10" s="356">
        <v>108</v>
      </c>
      <c r="E10" s="356">
        <v>1050</v>
      </c>
      <c r="F10" s="356">
        <v>149</v>
      </c>
      <c r="G10" s="356">
        <v>145</v>
      </c>
      <c r="H10" s="356">
        <v>115</v>
      </c>
      <c r="I10" s="356">
        <v>1064</v>
      </c>
      <c r="J10" s="356">
        <v>289</v>
      </c>
      <c r="K10" s="356">
        <v>285</v>
      </c>
      <c r="L10" s="356">
        <v>143</v>
      </c>
      <c r="M10" s="356">
        <v>1128</v>
      </c>
      <c r="N10" s="356">
        <v>146</v>
      </c>
      <c r="O10" s="356">
        <v>143</v>
      </c>
      <c r="P10" s="356">
        <v>102</v>
      </c>
      <c r="Q10" s="356">
        <v>1120</v>
      </c>
      <c r="R10" s="356">
        <v>321</v>
      </c>
      <c r="S10" s="356">
        <v>315</v>
      </c>
      <c r="T10" s="356">
        <v>190</v>
      </c>
      <c r="U10" s="356">
        <v>1191</v>
      </c>
      <c r="V10" s="356">
        <v>191</v>
      </c>
      <c r="W10" s="356">
        <v>191</v>
      </c>
      <c r="X10" s="356">
        <v>123</v>
      </c>
      <c r="Y10" s="356">
        <v>1229</v>
      </c>
      <c r="Z10" s="356">
        <v>313</v>
      </c>
      <c r="AA10" s="356">
        <v>295</v>
      </c>
      <c r="AB10" s="356">
        <v>131</v>
      </c>
      <c r="AC10" s="356">
        <v>1269</v>
      </c>
      <c r="AD10" s="356">
        <v>150</v>
      </c>
      <c r="AE10" s="356">
        <v>147</v>
      </c>
      <c r="AF10" s="356">
        <v>101</v>
      </c>
      <c r="AG10" s="356">
        <v>1300</v>
      </c>
      <c r="AH10" s="356">
        <v>263</v>
      </c>
      <c r="AI10" s="356">
        <v>253</v>
      </c>
      <c r="AJ10" s="356">
        <v>118</v>
      </c>
      <c r="AK10" s="356">
        <v>1325</v>
      </c>
      <c r="AL10" s="356">
        <v>183</v>
      </c>
      <c r="AM10" s="356">
        <v>171</v>
      </c>
      <c r="AN10" s="356">
        <v>106</v>
      </c>
      <c r="AO10" s="356">
        <v>1292</v>
      </c>
      <c r="AP10" s="356">
        <v>270</v>
      </c>
      <c r="AQ10" s="356">
        <v>245</v>
      </c>
      <c r="AR10" s="356">
        <v>94</v>
      </c>
      <c r="AS10" s="356">
        <v>1261</v>
      </c>
      <c r="AT10" s="356">
        <v>146</v>
      </c>
      <c r="AU10" s="356">
        <v>140</v>
      </c>
      <c r="AV10" s="356">
        <v>93</v>
      </c>
      <c r="AW10" s="356">
        <v>1246</v>
      </c>
      <c r="AX10" s="356">
        <v>245</v>
      </c>
      <c r="AY10" s="356">
        <v>226</v>
      </c>
      <c r="AZ10" s="356">
        <v>78</v>
      </c>
      <c r="BA10" s="356">
        <v>1179</v>
      </c>
      <c r="BB10" s="356">
        <v>134</v>
      </c>
      <c r="BC10" s="356">
        <v>133</v>
      </c>
      <c r="BD10" s="356">
        <v>72</v>
      </c>
      <c r="BE10" s="356">
        <v>1097</v>
      </c>
      <c r="BF10" s="356">
        <v>225</v>
      </c>
      <c r="BG10" s="356">
        <v>223</v>
      </c>
      <c r="BH10" s="356">
        <v>85</v>
      </c>
      <c r="BI10" s="356">
        <v>1087</v>
      </c>
      <c r="BJ10" s="356">
        <v>108</v>
      </c>
      <c r="BK10" s="356">
        <v>105</v>
      </c>
      <c r="BL10" s="356">
        <v>62</v>
      </c>
      <c r="BM10" s="356">
        <v>1002</v>
      </c>
      <c r="BN10" s="356">
        <v>197</v>
      </c>
      <c r="BO10" s="356">
        <v>193</v>
      </c>
      <c r="BP10" s="356">
        <v>75</v>
      </c>
      <c r="BQ10" s="356">
        <v>917</v>
      </c>
      <c r="BR10" s="356">
        <v>100</v>
      </c>
      <c r="BS10" s="356">
        <v>100</v>
      </c>
      <c r="BT10" s="356">
        <v>65</v>
      </c>
      <c r="BU10" s="356">
        <v>868</v>
      </c>
      <c r="BV10" s="356">
        <v>137</v>
      </c>
      <c r="BW10" s="356">
        <v>135</v>
      </c>
      <c r="BX10" s="356">
        <v>59</v>
      </c>
      <c r="BY10" s="356">
        <v>800</v>
      </c>
      <c r="BZ10" s="356">
        <v>88</v>
      </c>
      <c r="CA10" s="356">
        <v>88</v>
      </c>
      <c r="CB10" s="356">
        <v>61</v>
      </c>
      <c r="CC10" s="356">
        <v>747</v>
      </c>
      <c r="CD10" s="356">
        <v>120</v>
      </c>
      <c r="CE10" s="356">
        <v>120</v>
      </c>
      <c r="CF10" s="356">
        <v>57</v>
      </c>
      <c r="CG10" s="356">
        <v>726</v>
      </c>
      <c r="CH10" s="356">
        <v>88</v>
      </c>
      <c r="CI10" s="356">
        <v>88</v>
      </c>
      <c r="CJ10" s="356">
        <v>67</v>
      </c>
      <c r="CK10" s="356">
        <v>706</v>
      </c>
      <c r="CL10" s="356">
        <v>134</v>
      </c>
      <c r="CM10" s="356">
        <v>134</v>
      </c>
      <c r="CN10" s="356">
        <v>54</v>
      </c>
      <c r="CO10" s="356">
        <v>676</v>
      </c>
      <c r="CP10" s="356">
        <v>100</v>
      </c>
      <c r="CQ10" s="356">
        <v>98</v>
      </c>
      <c r="CR10" s="356">
        <v>63</v>
      </c>
      <c r="CS10" s="356">
        <v>671</v>
      </c>
      <c r="CT10" s="356">
        <v>113</v>
      </c>
      <c r="CU10" s="356">
        <v>112</v>
      </c>
      <c r="CV10" s="356">
        <v>62</v>
      </c>
      <c r="CW10" s="356">
        <v>629</v>
      </c>
    </row>
    <row r="11" spans="1:101" ht="17.25" customHeight="1" x14ac:dyDescent="0.2">
      <c r="A11" s="29" t="s">
        <v>40</v>
      </c>
      <c r="B11" s="30">
        <v>150</v>
      </c>
      <c r="C11" s="30">
        <v>148</v>
      </c>
      <c r="D11" s="30">
        <v>66</v>
      </c>
      <c r="E11" s="30">
        <v>157</v>
      </c>
      <c r="F11" s="30">
        <v>66</v>
      </c>
      <c r="G11" s="30">
        <v>63</v>
      </c>
      <c r="H11" s="30">
        <v>31</v>
      </c>
      <c r="I11" s="30">
        <v>169</v>
      </c>
      <c r="J11" s="30">
        <v>194</v>
      </c>
      <c r="K11" s="30">
        <v>192</v>
      </c>
      <c r="L11" s="30">
        <v>99</v>
      </c>
      <c r="M11" s="30">
        <v>262</v>
      </c>
      <c r="N11" s="30">
        <v>46</v>
      </c>
      <c r="O11" s="30">
        <v>42</v>
      </c>
      <c r="P11" s="30">
        <v>21</v>
      </c>
      <c r="Q11" s="30">
        <v>284</v>
      </c>
      <c r="R11" s="30">
        <v>233</v>
      </c>
      <c r="S11" s="30">
        <v>218</v>
      </c>
      <c r="T11" s="30">
        <v>123</v>
      </c>
      <c r="U11" s="30">
        <v>399</v>
      </c>
      <c r="V11" s="30">
        <v>48</v>
      </c>
      <c r="W11" s="30">
        <v>48</v>
      </c>
      <c r="X11" s="30">
        <v>23</v>
      </c>
      <c r="Y11" s="30">
        <v>420</v>
      </c>
      <c r="Z11" s="30">
        <v>233</v>
      </c>
      <c r="AA11" s="30">
        <v>232</v>
      </c>
      <c r="AB11" s="30">
        <v>71</v>
      </c>
      <c r="AC11" s="30">
        <v>466</v>
      </c>
      <c r="AD11" s="30">
        <v>50</v>
      </c>
      <c r="AE11" s="30">
        <v>48</v>
      </c>
      <c r="AF11" s="30">
        <v>18</v>
      </c>
      <c r="AG11" s="30">
        <v>471</v>
      </c>
      <c r="AH11" s="30">
        <v>199</v>
      </c>
      <c r="AI11" s="30">
        <v>197</v>
      </c>
      <c r="AJ11" s="30">
        <v>70</v>
      </c>
      <c r="AK11" s="30">
        <v>492</v>
      </c>
      <c r="AL11" s="30">
        <v>83</v>
      </c>
      <c r="AM11" s="30">
        <v>80</v>
      </c>
      <c r="AN11" s="30">
        <v>43</v>
      </c>
      <c r="AO11" s="30">
        <v>516</v>
      </c>
      <c r="AP11" s="30">
        <v>187</v>
      </c>
      <c r="AQ11" s="30">
        <v>184</v>
      </c>
      <c r="AR11" s="30">
        <v>55</v>
      </c>
      <c r="AS11" s="30">
        <v>472</v>
      </c>
      <c r="AT11" s="30">
        <v>69</v>
      </c>
      <c r="AU11" s="30">
        <v>66</v>
      </c>
      <c r="AV11" s="30">
        <v>32</v>
      </c>
      <c r="AW11" s="30">
        <v>457</v>
      </c>
      <c r="AX11" s="30">
        <v>184</v>
      </c>
      <c r="AY11" s="30">
        <v>180</v>
      </c>
      <c r="AZ11" s="30">
        <v>40</v>
      </c>
      <c r="BA11" s="30">
        <v>401</v>
      </c>
      <c r="BB11" s="30">
        <v>63</v>
      </c>
      <c r="BC11" s="30">
        <v>63</v>
      </c>
      <c r="BD11" s="30">
        <v>16</v>
      </c>
      <c r="BE11" s="30">
        <v>350</v>
      </c>
      <c r="BF11" s="30">
        <v>120</v>
      </c>
      <c r="BG11" s="30">
        <v>120</v>
      </c>
      <c r="BH11" s="30">
        <v>50</v>
      </c>
      <c r="BI11" s="30">
        <v>364</v>
      </c>
      <c r="BJ11" s="30">
        <v>39</v>
      </c>
      <c r="BK11" s="30">
        <v>36</v>
      </c>
      <c r="BL11" s="30">
        <v>15</v>
      </c>
      <c r="BM11" s="30">
        <v>340</v>
      </c>
      <c r="BN11" s="30">
        <v>98</v>
      </c>
      <c r="BO11" s="30">
        <v>97</v>
      </c>
      <c r="BP11" s="30">
        <v>44</v>
      </c>
      <c r="BQ11" s="30">
        <v>319</v>
      </c>
      <c r="BR11" s="30">
        <v>29</v>
      </c>
      <c r="BS11" s="30">
        <v>29</v>
      </c>
      <c r="BT11" s="30">
        <v>14</v>
      </c>
      <c r="BU11" s="30">
        <v>281</v>
      </c>
      <c r="BV11" s="30">
        <v>67</v>
      </c>
      <c r="BW11" s="30">
        <v>67</v>
      </c>
      <c r="BX11" s="30">
        <v>25</v>
      </c>
      <c r="BY11" s="30">
        <v>250</v>
      </c>
      <c r="BZ11" s="30">
        <v>18</v>
      </c>
      <c r="CA11" s="30">
        <v>18</v>
      </c>
      <c r="CB11" s="30">
        <v>12</v>
      </c>
      <c r="CC11" s="30">
        <v>230</v>
      </c>
      <c r="CD11" s="30">
        <v>72</v>
      </c>
      <c r="CE11" s="30">
        <v>72</v>
      </c>
      <c r="CF11" s="30">
        <v>20</v>
      </c>
      <c r="CG11" s="30">
        <v>215</v>
      </c>
      <c r="CH11" s="30">
        <v>16</v>
      </c>
      <c r="CI11" s="30">
        <v>16</v>
      </c>
      <c r="CJ11" s="30">
        <v>8</v>
      </c>
      <c r="CK11" s="30">
        <v>199</v>
      </c>
      <c r="CL11" s="30">
        <v>72</v>
      </c>
      <c r="CM11" s="30">
        <v>72</v>
      </c>
      <c r="CN11" s="30">
        <v>33</v>
      </c>
      <c r="CO11" s="30">
        <v>196</v>
      </c>
      <c r="CP11" s="30">
        <v>17</v>
      </c>
      <c r="CQ11" s="30">
        <v>17</v>
      </c>
      <c r="CR11" s="30">
        <v>12</v>
      </c>
      <c r="CS11" s="30">
        <v>181</v>
      </c>
      <c r="CT11" s="30">
        <v>42</v>
      </c>
      <c r="CU11" s="30">
        <v>42</v>
      </c>
      <c r="CV11" s="30">
        <v>22</v>
      </c>
      <c r="CW11" s="30">
        <v>174</v>
      </c>
    </row>
    <row r="12" spans="1:101" ht="17.25" customHeight="1" x14ac:dyDescent="0.2">
      <c r="A12" s="37" t="s">
        <v>24</v>
      </c>
      <c r="B12" s="38">
        <v>287</v>
      </c>
      <c r="C12" s="38">
        <v>159</v>
      </c>
      <c r="D12" s="38">
        <v>137</v>
      </c>
      <c r="E12" s="38">
        <v>857</v>
      </c>
      <c r="F12" s="38">
        <v>108</v>
      </c>
      <c r="G12" s="38">
        <v>84</v>
      </c>
      <c r="H12" s="38">
        <v>76</v>
      </c>
      <c r="I12" s="38">
        <v>864</v>
      </c>
      <c r="J12" s="38">
        <v>327</v>
      </c>
      <c r="K12" s="38">
        <v>190</v>
      </c>
      <c r="L12" s="38">
        <v>132</v>
      </c>
      <c r="M12" s="38">
        <v>916</v>
      </c>
      <c r="N12" s="38">
        <v>92</v>
      </c>
      <c r="O12" s="38">
        <v>71</v>
      </c>
      <c r="P12" s="38">
        <v>60</v>
      </c>
      <c r="Q12" s="38">
        <v>878</v>
      </c>
      <c r="R12" s="38">
        <v>306</v>
      </c>
      <c r="S12" s="38">
        <v>159</v>
      </c>
      <c r="T12" s="38">
        <v>113</v>
      </c>
      <c r="U12" s="38">
        <v>899</v>
      </c>
      <c r="V12" s="38">
        <v>83</v>
      </c>
      <c r="W12" s="38">
        <v>67</v>
      </c>
      <c r="X12" s="38">
        <v>59</v>
      </c>
      <c r="Y12" s="38">
        <v>889</v>
      </c>
      <c r="Z12" s="38">
        <v>389</v>
      </c>
      <c r="AA12" s="38">
        <v>153</v>
      </c>
      <c r="AB12" s="38">
        <v>113</v>
      </c>
      <c r="AC12" s="38">
        <v>892</v>
      </c>
      <c r="AD12" s="38">
        <v>95</v>
      </c>
      <c r="AE12" s="38">
        <v>70</v>
      </c>
      <c r="AF12" s="38">
        <v>58</v>
      </c>
      <c r="AG12" s="38">
        <v>885</v>
      </c>
      <c r="AH12" s="38">
        <v>294</v>
      </c>
      <c r="AI12" s="38">
        <v>154</v>
      </c>
      <c r="AJ12" s="38">
        <v>105</v>
      </c>
      <c r="AK12" s="38">
        <v>867</v>
      </c>
      <c r="AL12" s="38">
        <v>105</v>
      </c>
      <c r="AM12" s="38">
        <v>61</v>
      </c>
      <c r="AN12" s="38">
        <v>46</v>
      </c>
      <c r="AO12" s="38">
        <v>840</v>
      </c>
      <c r="AP12" s="38">
        <v>316</v>
      </c>
      <c r="AQ12" s="38">
        <v>171</v>
      </c>
      <c r="AR12" s="38">
        <v>98</v>
      </c>
      <c r="AS12" s="38">
        <v>802</v>
      </c>
      <c r="AT12" s="38">
        <v>95</v>
      </c>
      <c r="AU12" s="38">
        <v>65</v>
      </c>
      <c r="AV12" s="38">
        <v>48</v>
      </c>
      <c r="AW12" s="38">
        <v>766</v>
      </c>
      <c r="AX12" s="38">
        <v>280</v>
      </c>
      <c r="AY12" s="38">
        <v>158</v>
      </c>
      <c r="AZ12" s="38">
        <v>113</v>
      </c>
      <c r="BA12" s="38">
        <v>754</v>
      </c>
      <c r="BB12" s="38">
        <v>92</v>
      </c>
      <c r="BC12" s="38">
        <v>88</v>
      </c>
      <c r="BD12" s="38">
        <v>54</v>
      </c>
      <c r="BE12" s="38">
        <v>738</v>
      </c>
      <c r="BF12" s="38">
        <v>260</v>
      </c>
      <c r="BG12" s="38">
        <v>198</v>
      </c>
      <c r="BH12" s="38">
        <v>92</v>
      </c>
      <c r="BI12" s="38">
        <v>734</v>
      </c>
      <c r="BJ12" s="38">
        <v>92</v>
      </c>
      <c r="BK12" s="38">
        <v>77</v>
      </c>
      <c r="BL12" s="38">
        <v>58</v>
      </c>
      <c r="BM12" s="38">
        <v>737</v>
      </c>
      <c r="BN12" s="38">
        <v>203</v>
      </c>
      <c r="BO12" s="38">
        <v>139</v>
      </c>
      <c r="BP12" s="38">
        <v>76</v>
      </c>
      <c r="BQ12" s="38">
        <v>683</v>
      </c>
      <c r="BR12" s="38">
        <v>112</v>
      </c>
      <c r="BS12" s="38">
        <v>94</v>
      </c>
      <c r="BT12" s="38">
        <v>61</v>
      </c>
      <c r="BU12" s="38">
        <v>699</v>
      </c>
      <c r="BV12" s="38">
        <v>239</v>
      </c>
      <c r="BW12" s="38">
        <v>155</v>
      </c>
      <c r="BX12" s="38">
        <v>76</v>
      </c>
      <c r="BY12" s="38">
        <v>681</v>
      </c>
      <c r="BZ12" s="38">
        <v>126</v>
      </c>
      <c r="CA12" s="38">
        <v>108</v>
      </c>
      <c r="CB12" s="38">
        <v>84</v>
      </c>
      <c r="CC12" s="38">
        <v>701</v>
      </c>
      <c r="CD12" s="38">
        <v>263</v>
      </c>
      <c r="CE12" s="38">
        <v>182</v>
      </c>
      <c r="CF12" s="38">
        <v>82</v>
      </c>
      <c r="CG12" s="38">
        <v>695</v>
      </c>
      <c r="CH12" s="38">
        <v>125</v>
      </c>
      <c r="CI12" s="38">
        <v>110</v>
      </c>
      <c r="CJ12" s="38">
        <v>82</v>
      </c>
      <c r="CK12" s="38">
        <v>721</v>
      </c>
      <c r="CL12" s="38">
        <v>253</v>
      </c>
      <c r="CM12" s="38">
        <v>173</v>
      </c>
      <c r="CN12" s="38">
        <v>71</v>
      </c>
      <c r="CO12" s="38">
        <v>679</v>
      </c>
      <c r="CP12" s="38">
        <v>151</v>
      </c>
      <c r="CQ12" s="38">
        <v>138</v>
      </c>
      <c r="CR12" s="38">
        <v>103</v>
      </c>
      <c r="CS12" s="38">
        <v>731</v>
      </c>
      <c r="CT12" s="356">
        <v>228</v>
      </c>
      <c r="CU12" s="38">
        <v>183</v>
      </c>
      <c r="CV12" s="38">
        <v>85</v>
      </c>
      <c r="CW12" s="38">
        <v>710</v>
      </c>
    </row>
    <row r="13" spans="1:101" ht="17.25" customHeight="1" x14ac:dyDescent="0.2">
      <c r="A13" s="169" t="s">
        <v>79</v>
      </c>
      <c r="B13" s="170">
        <f>+SUM(B14:B16)</f>
        <v>461</v>
      </c>
      <c r="C13" s="170">
        <f>SUM(C14:C16)</f>
        <v>395</v>
      </c>
      <c r="D13" s="170">
        <f>+SUM(D14:D16)</f>
        <v>230</v>
      </c>
      <c r="E13" s="170">
        <f>+SUM(E14:E16)</f>
        <v>1432</v>
      </c>
      <c r="F13" s="170">
        <f>+SUM(F14:F16)</f>
        <v>153</v>
      </c>
      <c r="G13" s="170">
        <f>SUM(G14:G16)</f>
        <v>140</v>
      </c>
      <c r="H13" s="170">
        <f>+SUM(H14:H16)</f>
        <v>96</v>
      </c>
      <c r="I13" s="170">
        <f>+SUM(I14:I16)</f>
        <v>1375</v>
      </c>
      <c r="J13" s="170">
        <f>+SUM(J14:J16)</f>
        <v>635</v>
      </c>
      <c r="K13" s="170">
        <f>SUM(K14:K16)</f>
        <v>511</v>
      </c>
      <c r="L13" s="170">
        <f>+SUM(L14:L16)</f>
        <v>257</v>
      </c>
      <c r="M13" s="170">
        <f>+SUM(M14:M16)</f>
        <v>1468</v>
      </c>
      <c r="N13" s="170">
        <f>+SUM(N14:N16)</f>
        <v>208</v>
      </c>
      <c r="O13" s="170">
        <f>SUM(O14:O16)</f>
        <v>171</v>
      </c>
      <c r="P13" s="170">
        <f>+SUM(P14:P16)</f>
        <v>104</v>
      </c>
      <c r="Q13" s="170">
        <f>+SUM(Q14:Q16)</f>
        <v>1416</v>
      </c>
      <c r="R13" s="170">
        <f>+SUM(R14:R16)</f>
        <v>647</v>
      </c>
      <c r="S13" s="170">
        <f>SUM(S14:S16)</f>
        <v>394</v>
      </c>
      <c r="T13" s="170">
        <f>+SUM(T14:T16)</f>
        <v>228</v>
      </c>
      <c r="U13" s="170">
        <f>+SUM(U14:U16)</f>
        <v>1511</v>
      </c>
      <c r="V13" s="170">
        <f>+SUM(V14:V16)</f>
        <v>189</v>
      </c>
      <c r="W13" s="170">
        <f>SUM(W14:W16)</f>
        <v>165</v>
      </c>
      <c r="X13" s="170">
        <f>+SUM(X14:X16)</f>
        <v>106</v>
      </c>
      <c r="Y13" s="170">
        <f>+SUM(Y14:Y16)</f>
        <v>1462</v>
      </c>
      <c r="Z13" s="170">
        <f t="shared" ref="Z13:AS13" si="6">+SUM(Z14:Z16)</f>
        <v>692</v>
      </c>
      <c r="AA13" s="170">
        <f t="shared" si="6"/>
        <v>407</v>
      </c>
      <c r="AB13" s="170">
        <f t="shared" si="6"/>
        <v>200</v>
      </c>
      <c r="AC13" s="170">
        <f t="shared" si="6"/>
        <v>1525</v>
      </c>
      <c r="AD13" s="170">
        <f t="shared" si="6"/>
        <v>195</v>
      </c>
      <c r="AE13" s="170">
        <f t="shared" si="6"/>
        <v>153</v>
      </c>
      <c r="AF13" s="170">
        <f t="shared" si="6"/>
        <v>96</v>
      </c>
      <c r="AG13" s="170">
        <f t="shared" si="6"/>
        <v>1462</v>
      </c>
      <c r="AH13" s="170">
        <f t="shared" si="6"/>
        <v>571</v>
      </c>
      <c r="AI13" s="170">
        <f t="shared" si="6"/>
        <v>413</v>
      </c>
      <c r="AJ13" s="170">
        <f t="shared" si="6"/>
        <v>200</v>
      </c>
      <c r="AK13" s="170">
        <f t="shared" si="6"/>
        <v>1524</v>
      </c>
      <c r="AL13" s="170">
        <f t="shared" si="6"/>
        <v>233</v>
      </c>
      <c r="AM13" s="170">
        <f t="shared" si="6"/>
        <v>208</v>
      </c>
      <c r="AN13" s="170">
        <f t="shared" si="6"/>
        <v>108</v>
      </c>
      <c r="AO13" s="170">
        <f t="shared" si="6"/>
        <v>1490</v>
      </c>
      <c r="AP13" s="170">
        <f t="shared" si="6"/>
        <v>613</v>
      </c>
      <c r="AQ13" s="170">
        <f t="shared" si="6"/>
        <v>452</v>
      </c>
      <c r="AR13" s="170">
        <f t="shared" si="6"/>
        <v>164</v>
      </c>
      <c r="AS13" s="170">
        <f t="shared" si="6"/>
        <v>1475</v>
      </c>
      <c r="AT13" s="170">
        <f>+SUM(AT14:AT16)</f>
        <v>231</v>
      </c>
      <c r="AU13" s="170">
        <f>+SUM(AU14:AU16)</f>
        <v>194</v>
      </c>
      <c r="AV13" s="170">
        <f>+SUM(AV14:AV16)</f>
        <v>104</v>
      </c>
      <c r="AW13" s="170">
        <f>+SUM(AW14:AW16)</f>
        <v>1415</v>
      </c>
      <c r="AX13" s="170">
        <f t="shared" ref="AX13:BQ13" si="7">+SUM(AX14:AX16)</f>
        <v>633</v>
      </c>
      <c r="AY13" s="170">
        <f t="shared" si="7"/>
        <v>509</v>
      </c>
      <c r="AZ13" s="170">
        <f t="shared" si="7"/>
        <v>201</v>
      </c>
      <c r="BA13" s="170">
        <f t="shared" si="7"/>
        <v>1421</v>
      </c>
      <c r="BB13" s="170">
        <f t="shared" si="7"/>
        <v>160</v>
      </c>
      <c r="BC13" s="170">
        <f t="shared" si="7"/>
        <v>153</v>
      </c>
      <c r="BD13" s="170">
        <f t="shared" si="7"/>
        <v>79</v>
      </c>
      <c r="BE13" s="170">
        <f t="shared" si="7"/>
        <v>1303</v>
      </c>
      <c r="BF13" s="170">
        <f t="shared" si="7"/>
        <v>516</v>
      </c>
      <c r="BG13" s="170">
        <f>+SUM(BG14:BG16)</f>
        <v>468</v>
      </c>
      <c r="BH13" s="170">
        <f t="shared" si="7"/>
        <v>178</v>
      </c>
      <c r="BI13" s="170">
        <f t="shared" si="7"/>
        <v>1322</v>
      </c>
      <c r="BJ13" s="170">
        <f t="shared" si="7"/>
        <v>156</v>
      </c>
      <c r="BK13" s="170">
        <f t="shared" si="7"/>
        <v>148</v>
      </c>
      <c r="BL13" s="170">
        <f t="shared" si="7"/>
        <v>80</v>
      </c>
      <c r="BM13" s="170">
        <f t="shared" si="7"/>
        <v>1261</v>
      </c>
      <c r="BN13" s="170">
        <f t="shared" si="7"/>
        <v>433</v>
      </c>
      <c r="BO13" s="170">
        <f t="shared" si="7"/>
        <v>402</v>
      </c>
      <c r="BP13" s="170">
        <f t="shared" si="7"/>
        <v>145</v>
      </c>
      <c r="BQ13" s="170">
        <f t="shared" si="7"/>
        <v>1213</v>
      </c>
      <c r="BR13" s="170">
        <f>+SUM(BR14:BR16)</f>
        <v>142</v>
      </c>
      <c r="BS13" s="170">
        <f>+SUM(BS14:BS16)</f>
        <v>137</v>
      </c>
      <c r="BT13" s="170">
        <f>+SUM(BT14:BT16)</f>
        <v>74</v>
      </c>
      <c r="BU13" s="170">
        <f>+SUM(BU14:BU16)</f>
        <v>1149</v>
      </c>
      <c r="BV13" s="170">
        <f t="shared" ref="BV13:CC13" si="8">SUM(BV14:BV16)</f>
        <v>324</v>
      </c>
      <c r="BW13" s="170">
        <f t="shared" si="8"/>
        <v>291</v>
      </c>
      <c r="BX13" s="170">
        <f t="shared" si="8"/>
        <v>111</v>
      </c>
      <c r="BY13" s="170">
        <f t="shared" si="8"/>
        <v>1111</v>
      </c>
      <c r="BZ13" s="170">
        <f t="shared" si="8"/>
        <v>136</v>
      </c>
      <c r="CA13" s="170">
        <f t="shared" si="8"/>
        <v>130</v>
      </c>
      <c r="CB13" s="170">
        <f t="shared" si="8"/>
        <v>94</v>
      </c>
      <c r="CC13" s="170">
        <f t="shared" si="8"/>
        <v>1083</v>
      </c>
      <c r="CD13" s="170">
        <f t="shared" ref="CD13:CJ13" si="9">SUM(CD14:CD16)</f>
        <v>329</v>
      </c>
      <c r="CE13" s="170">
        <f t="shared" si="9"/>
        <v>312</v>
      </c>
      <c r="CF13" s="170">
        <f t="shared" si="9"/>
        <v>134</v>
      </c>
      <c r="CG13" s="170">
        <f t="shared" si="9"/>
        <v>1106</v>
      </c>
      <c r="CH13" s="170">
        <f t="shared" si="9"/>
        <v>124</v>
      </c>
      <c r="CI13" s="170">
        <f t="shared" si="9"/>
        <v>119</v>
      </c>
      <c r="CJ13" s="170">
        <f t="shared" si="9"/>
        <v>78</v>
      </c>
      <c r="CK13" s="170">
        <f>SUM(CK14:CK16)</f>
        <v>1033</v>
      </c>
      <c r="CL13" s="170">
        <v>384</v>
      </c>
      <c r="CM13" s="170">
        <v>367</v>
      </c>
      <c r="CN13" s="170">
        <v>139</v>
      </c>
      <c r="CO13" s="170">
        <v>1018</v>
      </c>
      <c r="CP13" s="170">
        <v>135</v>
      </c>
      <c r="CQ13" s="170">
        <v>130</v>
      </c>
      <c r="CR13" s="170">
        <v>65</v>
      </c>
      <c r="CS13" s="170">
        <v>986</v>
      </c>
      <c r="CT13" s="170">
        <v>333</v>
      </c>
      <c r="CU13" s="170">
        <v>318</v>
      </c>
      <c r="CV13" s="170">
        <v>124</v>
      </c>
      <c r="CW13" s="170">
        <v>985</v>
      </c>
    </row>
    <row r="14" spans="1:101" ht="17.25" customHeight="1" x14ac:dyDescent="0.2">
      <c r="A14" s="29" t="s">
        <v>4</v>
      </c>
      <c r="B14" s="30">
        <v>257</v>
      </c>
      <c r="C14" s="30">
        <v>240</v>
      </c>
      <c r="D14" s="30">
        <v>124</v>
      </c>
      <c r="E14" s="30">
        <v>727</v>
      </c>
      <c r="F14" s="30">
        <v>91</v>
      </c>
      <c r="G14" s="30">
        <v>84</v>
      </c>
      <c r="H14" s="30">
        <v>54</v>
      </c>
      <c r="I14" s="30">
        <v>721</v>
      </c>
      <c r="J14" s="30">
        <v>395</v>
      </c>
      <c r="K14" s="30">
        <v>323</v>
      </c>
      <c r="L14" s="30">
        <v>133</v>
      </c>
      <c r="M14" s="30">
        <v>760</v>
      </c>
      <c r="N14" s="30">
        <v>140</v>
      </c>
      <c r="O14" s="30">
        <v>129</v>
      </c>
      <c r="P14" s="30">
        <v>73</v>
      </c>
      <c r="Q14" s="30">
        <v>780</v>
      </c>
      <c r="R14" s="30">
        <v>430</v>
      </c>
      <c r="S14" s="30">
        <v>230</v>
      </c>
      <c r="T14" s="30">
        <v>116</v>
      </c>
      <c r="U14" s="30">
        <v>824</v>
      </c>
      <c r="V14" s="30">
        <v>135</v>
      </c>
      <c r="W14" s="30">
        <v>125</v>
      </c>
      <c r="X14" s="30">
        <v>76</v>
      </c>
      <c r="Y14" s="30">
        <v>849</v>
      </c>
      <c r="Z14" s="30">
        <v>431</v>
      </c>
      <c r="AA14" s="30">
        <v>238</v>
      </c>
      <c r="AB14" s="30">
        <v>108</v>
      </c>
      <c r="AC14" s="30">
        <v>869</v>
      </c>
      <c r="AD14" s="30">
        <v>137</v>
      </c>
      <c r="AE14" s="30">
        <v>109</v>
      </c>
      <c r="AF14" s="30">
        <v>64</v>
      </c>
      <c r="AG14" s="30">
        <v>861</v>
      </c>
      <c r="AH14" s="30">
        <v>312</v>
      </c>
      <c r="AI14" s="30">
        <v>236</v>
      </c>
      <c r="AJ14" s="30">
        <v>109</v>
      </c>
      <c r="AK14" s="30">
        <v>880</v>
      </c>
      <c r="AL14" s="30">
        <v>152</v>
      </c>
      <c r="AM14" s="30">
        <v>146</v>
      </c>
      <c r="AN14" s="30">
        <v>68</v>
      </c>
      <c r="AO14" s="30">
        <v>883</v>
      </c>
      <c r="AP14" s="30">
        <v>440</v>
      </c>
      <c r="AQ14" s="30">
        <v>346</v>
      </c>
      <c r="AR14" s="30">
        <v>114</v>
      </c>
      <c r="AS14" s="30">
        <v>904</v>
      </c>
      <c r="AT14" s="30">
        <v>166</v>
      </c>
      <c r="AU14" s="30">
        <v>150</v>
      </c>
      <c r="AV14" s="30">
        <v>70</v>
      </c>
      <c r="AW14" s="30">
        <v>907</v>
      </c>
      <c r="AX14" s="30">
        <v>424</v>
      </c>
      <c r="AY14" s="30">
        <v>365</v>
      </c>
      <c r="AZ14" s="30">
        <v>124</v>
      </c>
      <c r="BA14" s="30">
        <v>908</v>
      </c>
      <c r="BB14" s="30">
        <v>103</v>
      </c>
      <c r="BC14" s="30">
        <v>99</v>
      </c>
      <c r="BD14" s="30">
        <v>46</v>
      </c>
      <c r="BE14" s="30">
        <v>862</v>
      </c>
      <c r="BF14" s="30">
        <v>349</v>
      </c>
      <c r="BG14" s="30">
        <v>330</v>
      </c>
      <c r="BH14" s="30">
        <v>113</v>
      </c>
      <c r="BI14" s="30">
        <v>857</v>
      </c>
      <c r="BJ14" s="30">
        <v>101</v>
      </c>
      <c r="BK14" s="30">
        <v>99</v>
      </c>
      <c r="BL14" s="30">
        <v>52</v>
      </c>
      <c r="BM14" s="30">
        <v>835</v>
      </c>
      <c r="BN14" s="30">
        <v>299</v>
      </c>
      <c r="BO14" s="30">
        <v>296</v>
      </c>
      <c r="BP14" s="30">
        <v>100</v>
      </c>
      <c r="BQ14" s="30">
        <v>810</v>
      </c>
      <c r="BR14" s="30">
        <v>89</v>
      </c>
      <c r="BS14" s="30">
        <v>89</v>
      </c>
      <c r="BT14" s="30">
        <v>44</v>
      </c>
      <c r="BU14" s="30">
        <v>775</v>
      </c>
      <c r="BV14" s="30">
        <v>228</v>
      </c>
      <c r="BW14" s="30">
        <v>227</v>
      </c>
      <c r="BX14" s="30">
        <v>78</v>
      </c>
      <c r="BY14" s="30">
        <v>747</v>
      </c>
      <c r="BZ14" s="30">
        <v>82</v>
      </c>
      <c r="CA14" s="30">
        <v>82</v>
      </c>
      <c r="CB14" s="30">
        <v>57</v>
      </c>
      <c r="CC14" s="30">
        <v>718</v>
      </c>
      <c r="CD14" s="30">
        <v>220</v>
      </c>
      <c r="CE14" s="30">
        <v>220</v>
      </c>
      <c r="CF14" s="30">
        <v>80</v>
      </c>
      <c r="CG14" s="30">
        <v>719</v>
      </c>
      <c r="CH14" s="30">
        <v>71</v>
      </c>
      <c r="CI14" s="30">
        <v>71</v>
      </c>
      <c r="CJ14" s="30">
        <v>41</v>
      </c>
      <c r="CK14" s="30">
        <v>660</v>
      </c>
      <c r="CL14" s="30">
        <v>278</v>
      </c>
      <c r="CM14" s="30">
        <v>277</v>
      </c>
      <c r="CN14" s="30">
        <v>85</v>
      </c>
      <c r="CO14" s="30">
        <v>643</v>
      </c>
      <c r="CP14" s="30">
        <v>97</v>
      </c>
      <c r="CQ14" s="30">
        <v>97</v>
      </c>
      <c r="CR14" s="30">
        <v>48</v>
      </c>
      <c r="CS14" s="30">
        <v>634</v>
      </c>
      <c r="CT14" s="30">
        <v>240</v>
      </c>
      <c r="CU14" s="30">
        <v>240</v>
      </c>
      <c r="CV14" s="30">
        <v>90</v>
      </c>
      <c r="CW14" s="30">
        <v>637</v>
      </c>
    </row>
    <row r="15" spans="1:101" ht="17.25" customHeight="1" x14ac:dyDescent="0.2">
      <c r="A15" s="37" t="s">
        <v>50</v>
      </c>
      <c r="B15" s="38">
        <v>45</v>
      </c>
      <c r="C15" s="38">
        <v>45</v>
      </c>
      <c r="D15" s="38">
        <v>24</v>
      </c>
      <c r="E15" s="38">
        <v>120</v>
      </c>
      <c r="F15" s="38">
        <v>18</v>
      </c>
      <c r="G15" s="38">
        <v>18</v>
      </c>
      <c r="H15" s="38">
        <v>11</v>
      </c>
      <c r="I15" s="38">
        <v>120</v>
      </c>
      <c r="J15" s="38">
        <v>58</v>
      </c>
      <c r="K15" s="38">
        <v>58</v>
      </c>
      <c r="L15" s="38">
        <v>29</v>
      </c>
      <c r="M15" s="38">
        <v>132</v>
      </c>
      <c r="N15" s="38">
        <v>14</v>
      </c>
      <c r="O15" s="38">
        <v>14</v>
      </c>
      <c r="P15" s="38">
        <v>7</v>
      </c>
      <c r="Q15" s="38">
        <v>125</v>
      </c>
      <c r="R15" s="38">
        <v>67</v>
      </c>
      <c r="S15" s="38">
        <v>67</v>
      </c>
      <c r="T15" s="38">
        <v>41</v>
      </c>
      <c r="U15" s="38">
        <v>144</v>
      </c>
      <c r="V15" s="38">
        <v>16</v>
      </c>
      <c r="W15" s="38">
        <v>16</v>
      </c>
      <c r="X15" s="38">
        <v>10</v>
      </c>
      <c r="Y15" s="38">
        <v>134</v>
      </c>
      <c r="Z15" s="38">
        <v>83</v>
      </c>
      <c r="AA15" s="38">
        <v>79</v>
      </c>
      <c r="AB15" s="38">
        <v>33</v>
      </c>
      <c r="AC15" s="38">
        <v>167</v>
      </c>
      <c r="AD15" s="38">
        <v>20</v>
      </c>
      <c r="AE15" s="38">
        <v>20</v>
      </c>
      <c r="AF15" s="38">
        <v>10</v>
      </c>
      <c r="AG15" s="38">
        <v>159</v>
      </c>
      <c r="AH15" s="38">
        <v>109</v>
      </c>
      <c r="AI15" s="38">
        <v>106</v>
      </c>
      <c r="AJ15" s="38">
        <v>39</v>
      </c>
      <c r="AK15" s="38">
        <v>197</v>
      </c>
      <c r="AL15" s="38">
        <v>28</v>
      </c>
      <c r="AM15" s="38">
        <v>27</v>
      </c>
      <c r="AN15" s="38">
        <v>11</v>
      </c>
      <c r="AO15" s="38">
        <v>186</v>
      </c>
      <c r="AP15" s="38">
        <v>63</v>
      </c>
      <c r="AQ15" s="38">
        <v>59</v>
      </c>
      <c r="AR15" s="38">
        <v>21</v>
      </c>
      <c r="AS15" s="38">
        <v>176</v>
      </c>
      <c r="AT15" s="38">
        <v>20</v>
      </c>
      <c r="AU15" s="38">
        <v>18</v>
      </c>
      <c r="AV15" s="38">
        <v>10</v>
      </c>
      <c r="AW15" s="38">
        <v>170</v>
      </c>
      <c r="AX15" s="38">
        <v>80</v>
      </c>
      <c r="AY15" s="38">
        <v>76</v>
      </c>
      <c r="AZ15" s="38">
        <v>35</v>
      </c>
      <c r="BA15" s="38">
        <v>179</v>
      </c>
      <c r="BB15" s="38">
        <v>21</v>
      </c>
      <c r="BC15" s="38">
        <v>20</v>
      </c>
      <c r="BD15" s="38">
        <v>9</v>
      </c>
      <c r="BE15" s="38">
        <v>172</v>
      </c>
      <c r="BF15" s="38">
        <v>67</v>
      </c>
      <c r="BG15" s="38">
        <v>65</v>
      </c>
      <c r="BH15" s="38">
        <v>28</v>
      </c>
      <c r="BI15" s="38">
        <v>174</v>
      </c>
      <c r="BJ15" s="38">
        <v>16</v>
      </c>
      <c r="BK15" s="38">
        <v>15</v>
      </c>
      <c r="BL15" s="38">
        <v>5</v>
      </c>
      <c r="BM15" s="38">
        <v>156</v>
      </c>
      <c r="BN15" s="38">
        <v>45</v>
      </c>
      <c r="BO15" s="38">
        <v>44</v>
      </c>
      <c r="BP15" s="38">
        <v>13</v>
      </c>
      <c r="BQ15" s="38">
        <v>134</v>
      </c>
      <c r="BR15" s="38">
        <v>16</v>
      </c>
      <c r="BS15" s="38">
        <v>16</v>
      </c>
      <c r="BT15" s="38">
        <v>8</v>
      </c>
      <c r="BU15" s="38">
        <v>130</v>
      </c>
      <c r="BV15" s="38">
        <v>28</v>
      </c>
      <c r="BW15" s="38">
        <v>28</v>
      </c>
      <c r="BX15" s="38">
        <v>13</v>
      </c>
      <c r="BY15" s="38">
        <v>125</v>
      </c>
      <c r="BZ15" s="38">
        <v>16</v>
      </c>
      <c r="CA15" s="38">
        <v>16</v>
      </c>
      <c r="CB15" s="38">
        <v>12</v>
      </c>
      <c r="CC15" s="38">
        <v>126</v>
      </c>
      <c r="CD15" s="38">
        <v>32</v>
      </c>
      <c r="CE15" s="38">
        <v>32</v>
      </c>
      <c r="CF15" s="38">
        <v>14</v>
      </c>
      <c r="CG15" s="38">
        <v>121</v>
      </c>
      <c r="CH15" s="38">
        <v>14</v>
      </c>
      <c r="CI15" s="38">
        <v>14</v>
      </c>
      <c r="CJ15" s="38">
        <v>10</v>
      </c>
      <c r="CK15" s="38">
        <v>117</v>
      </c>
      <c r="CL15" s="38">
        <v>34</v>
      </c>
      <c r="CM15" s="38">
        <v>34</v>
      </c>
      <c r="CN15" s="38">
        <v>18</v>
      </c>
      <c r="CO15" s="38">
        <v>106</v>
      </c>
      <c r="CP15" s="38">
        <v>11</v>
      </c>
      <c r="CQ15" s="38">
        <v>11</v>
      </c>
      <c r="CR15" s="38">
        <v>3</v>
      </c>
      <c r="CS15" s="38">
        <v>100</v>
      </c>
      <c r="CT15" s="356">
        <v>23</v>
      </c>
      <c r="CU15" s="38">
        <v>23</v>
      </c>
      <c r="CV15" s="38">
        <v>8</v>
      </c>
      <c r="CW15" s="38">
        <v>95</v>
      </c>
    </row>
    <row r="16" spans="1:101" ht="17.25" customHeight="1" x14ac:dyDescent="0.2">
      <c r="A16" s="29" t="s">
        <v>30</v>
      </c>
      <c r="B16" s="30">
        <v>159</v>
      </c>
      <c r="C16" s="30">
        <v>110</v>
      </c>
      <c r="D16" s="30">
        <v>82</v>
      </c>
      <c r="E16" s="30">
        <v>585</v>
      </c>
      <c r="F16" s="30">
        <v>44</v>
      </c>
      <c r="G16" s="30">
        <v>38</v>
      </c>
      <c r="H16" s="30">
        <v>31</v>
      </c>
      <c r="I16" s="30">
        <v>534</v>
      </c>
      <c r="J16" s="30">
        <v>182</v>
      </c>
      <c r="K16" s="30">
        <v>130</v>
      </c>
      <c r="L16" s="30">
        <v>95</v>
      </c>
      <c r="M16" s="30">
        <v>576</v>
      </c>
      <c r="N16" s="30">
        <v>54</v>
      </c>
      <c r="O16" s="30">
        <v>28</v>
      </c>
      <c r="P16" s="30">
        <v>24</v>
      </c>
      <c r="Q16" s="30">
        <v>511</v>
      </c>
      <c r="R16" s="30">
        <v>150</v>
      </c>
      <c r="S16" s="30">
        <v>97</v>
      </c>
      <c r="T16" s="30">
        <v>71</v>
      </c>
      <c r="U16" s="30">
        <v>543</v>
      </c>
      <c r="V16" s="30">
        <v>38</v>
      </c>
      <c r="W16" s="30">
        <v>24</v>
      </c>
      <c r="X16" s="30">
        <v>20</v>
      </c>
      <c r="Y16" s="30">
        <v>479</v>
      </c>
      <c r="Z16" s="30">
        <v>178</v>
      </c>
      <c r="AA16" s="30">
        <v>90</v>
      </c>
      <c r="AB16" s="30">
        <v>59</v>
      </c>
      <c r="AC16" s="30">
        <v>489</v>
      </c>
      <c r="AD16" s="30">
        <v>38</v>
      </c>
      <c r="AE16" s="30">
        <v>24</v>
      </c>
      <c r="AF16" s="30">
        <v>22</v>
      </c>
      <c r="AG16" s="30">
        <v>442</v>
      </c>
      <c r="AH16" s="30">
        <v>150</v>
      </c>
      <c r="AI16" s="30">
        <v>71</v>
      </c>
      <c r="AJ16" s="30">
        <v>52</v>
      </c>
      <c r="AK16" s="30">
        <v>447</v>
      </c>
      <c r="AL16" s="30">
        <v>53</v>
      </c>
      <c r="AM16" s="30">
        <v>35</v>
      </c>
      <c r="AN16" s="30">
        <v>29</v>
      </c>
      <c r="AO16" s="30">
        <v>421</v>
      </c>
      <c r="AP16" s="30">
        <v>110</v>
      </c>
      <c r="AQ16" s="30">
        <v>47</v>
      </c>
      <c r="AR16" s="30">
        <v>29</v>
      </c>
      <c r="AS16" s="30">
        <v>395</v>
      </c>
      <c r="AT16" s="30">
        <v>45</v>
      </c>
      <c r="AU16" s="30">
        <v>26</v>
      </c>
      <c r="AV16" s="30">
        <v>24</v>
      </c>
      <c r="AW16" s="30">
        <v>338</v>
      </c>
      <c r="AX16" s="30">
        <v>129</v>
      </c>
      <c r="AY16" s="30">
        <v>68</v>
      </c>
      <c r="AZ16" s="30">
        <v>42</v>
      </c>
      <c r="BA16" s="30">
        <v>334</v>
      </c>
      <c r="BB16" s="30">
        <v>36</v>
      </c>
      <c r="BC16" s="30">
        <v>34</v>
      </c>
      <c r="BD16" s="30">
        <v>24</v>
      </c>
      <c r="BE16" s="30">
        <v>269</v>
      </c>
      <c r="BF16" s="30">
        <v>100</v>
      </c>
      <c r="BG16" s="30">
        <v>73</v>
      </c>
      <c r="BH16" s="30">
        <v>37</v>
      </c>
      <c r="BI16" s="30">
        <v>291</v>
      </c>
      <c r="BJ16" s="30">
        <v>39</v>
      </c>
      <c r="BK16" s="30">
        <v>34</v>
      </c>
      <c r="BL16" s="30">
        <v>23</v>
      </c>
      <c r="BM16" s="30">
        <v>270</v>
      </c>
      <c r="BN16" s="30">
        <v>89</v>
      </c>
      <c r="BO16" s="30">
        <v>62</v>
      </c>
      <c r="BP16" s="30">
        <v>32</v>
      </c>
      <c r="BQ16" s="30">
        <v>269</v>
      </c>
      <c r="BR16" s="30">
        <v>37</v>
      </c>
      <c r="BS16" s="30">
        <v>32</v>
      </c>
      <c r="BT16" s="30">
        <v>22</v>
      </c>
      <c r="BU16" s="30">
        <v>244</v>
      </c>
      <c r="BV16" s="30">
        <v>68</v>
      </c>
      <c r="BW16" s="30">
        <v>36</v>
      </c>
      <c r="BX16" s="30">
        <v>20</v>
      </c>
      <c r="BY16" s="30">
        <v>239</v>
      </c>
      <c r="BZ16" s="30">
        <v>38</v>
      </c>
      <c r="CA16" s="30">
        <v>32</v>
      </c>
      <c r="CB16" s="30">
        <v>25</v>
      </c>
      <c r="CC16" s="30">
        <v>239</v>
      </c>
      <c r="CD16" s="30">
        <v>77</v>
      </c>
      <c r="CE16" s="30">
        <v>60</v>
      </c>
      <c r="CF16" s="30">
        <v>40</v>
      </c>
      <c r="CG16" s="30">
        <v>266</v>
      </c>
      <c r="CH16" s="30">
        <v>39</v>
      </c>
      <c r="CI16" s="30">
        <v>34</v>
      </c>
      <c r="CJ16" s="30">
        <v>27</v>
      </c>
      <c r="CK16" s="30">
        <v>256</v>
      </c>
      <c r="CL16" s="30">
        <v>72</v>
      </c>
      <c r="CM16" s="30">
        <v>56</v>
      </c>
      <c r="CN16" s="30">
        <v>36</v>
      </c>
      <c r="CO16" s="30">
        <v>269</v>
      </c>
      <c r="CP16" s="30">
        <v>27</v>
      </c>
      <c r="CQ16" s="30">
        <v>22</v>
      </c>
      <c r="CR16" s="30">
        <v>14</v>
      </c>
      <c r="CS16" s="30">
        <v>252</v>
      </c>
      <c r="CT16" s="30">
        <v>70</v>
      </c>
      <c r="CU16" s="30">
        <v>55</v>
      </c>
      <c r="CV16" s="30">
        <v>26</v>
      </c>
      <c r="CW16" s="30">
        <v>253</v>
      </c>
    </row>
    <row r="17" spans="1:101" ht="17.25" customHeight="1" x14ac:dyDescent="0.2">
      <c r="A17" s="169" t="s">
        <v>76</v>
      </c>
      <c r="B17" s="170">
        <f>SUM(B18:B19)</f>
        <v>370</v>
      </c>
      <c r="C17" s="170">
        <f>+SUM(C18:C19)</f>
        <v>193</v>
      </c>
      <c r="D17" s="170">
        <f>SUM(D18:D19)</f>
        <v>154</v>
      </c>
      <c r="E17" s="170">
        <f>SUM(E18:E19)</f>
        <v>1265</v>
      </c>
      <c r="F17" s="170">
        <f>SUM(F18:F19)</f>
        <v>324</v>
      </c>
      <c r="G17" s="170">
        <f>+SUM(G18:G19)</f>
        <v>219</v>
      </c>
      <c r="H17" s="170">
        <f>SUM(H18:H19)</f>
        <v>144</v>
      </c>
      <c r="I17" s="170">
        <f>SUM(I18:I19)</f>
        <v>1299</v>
      </c>
      <c r="J17" s="170">
        <f>SUM(J18:J19)</f>
        <v>1230</v>
      </c>
      <c r="K17" s="170">
        <f>+SUM(K18:K19)</f>
        <v>367</v>
      </c>
      <c r="L17" s="170">
        <f>SUM(L18:L19)</f>
        <v>185</v>
      </c>
      <c r="M17" s="170">
        <f>SUM(M18:M19)</f>
        <v>1345</v>
      </c>
      <c r="N17" s="170">
        <f t="shared" ref="N17:AA17" si="10">SUM(N18:N20)</f>
        <v>601</v>
      </c>
      <c r="O17" s="170">
        <f t="shared" si="10"/>
        <v>355</v>
      </c>
      <c r="P17" s="170">
        <f t="shared" si="10"/>
        <v>195</v>
      </c>
      <c r="Q17" s="170">
        <f t="shared" si="10"/>
        <v>1447</v>
      </c>
      <c r="R17" s="170">
        <f t="shared" si="10"/>
        <v>1508</v>
      </c>
      <c r="S17" s="170">
        <f t="shared" si="10"/>
        <v>435</v>
      </c>
      <c r="T17" s="170">
        <f t="shared" si="10"/>
        <v>233</v>
      </c>
      <c r="U17" s="170">
        <f t="shared" si="10"/>
        <v>1503</v>
      </c>
      <c r="V17" s="170">
        <f t="shared" si="10"/>
        <v>488</v>
      </c>
      <c r="W17" s="170">
        <f t="shared" si="10"/>
        <v>254</v>
      </c>
      <c r="X17" s="170">
        <f t="shared" si="10"/>
        <v>142</v>
      </c>
      <c r="Y17" s="170">
        <f t="shared" si="10"/>
        <v>1570</v>
      </c>
      <c r="Z17" s="170">
        <f t="shared" si="10"/>
        <v>1446</v>
      </c>
      <c r="AA17" s="170">
        <f t="shared" si="10"/>
        <v>492</v>
      </c>
      <c r="AB17" s="170">
        <f>+SUM(AB18:AB20)</f>
        <v>209</v>
      </c>
      <c r="AC17" s="170">
        <f>+SUM(AC18:AC20)</f>
        <v>1626</v>
      </c>
      <c r="AD17" s="170">
        <f>SUM(AD18:AD20)</f>
        <v>518</v>
      </c>
      <c r="AE17" s="170">
        <f>SUM(AE18:AE20)</f>
        <v>270</v>
      </c>
      <c r="AF17" s="170">
        <f>+SUM(AF18:AF20)</f>
        <v>156</v>
      </c>
      <c r="AG17" s="170">
        <f>+SUM(AG18:AG20)</f>
        <v>1617</v>
      </c>
      <c r="AH17" s="170">
        <f>SUM(AH18:AH20)</f>
        <v>991</v>
      </c>
      <c r="AI17" s="170">
        <f>+SUM(AI18:AI20)</f>
        <v>538</v>
      </c>
      <c r="AJ17" s="170">
        <f>+SUM(AJ18:AJ20)</f>
        <v>198</v>
      </c>
      <c r="AK17" s="170">
        <f>+SUM(AK18:AK20)</f>
        <v>1672</v>
      </c>
      <c r="AL17" s="170">
        <f>SUM(AL18:AL20)</f>
        <v>636</v>
      </c>
      <c r="AM17" s="170">
        <f t="shared" ref="AM17:AS17" si="11">+SUM(AM18:AM20)</f>
        <v>464</v>
      </c>
      <c r="AN17" s="170">
        <f t="shared" si="11"/>
        <v>172</v>
      </c>
      <c r="AO17" s="170">
        <f t="shared" si="11"/>
        <v>1692</v>
      </c>
      <c r="AP17" s="170">
        <f t="shared" si="11"/>
        <v>944</v>
      </c>
      <c r="AQ17" s="170">
        <f t="shared" si="11"/>
        <v>419</v>
      </c>
      <c r="AR17" s="170">
        <f t="shared" si="11"/>
        <v>189</v>
      </c>
      <c r="AS17" s="170">
        <f t="shared" si="11"/>
        <v>1721</v>
      </c>
      <c r="AT17" s="170">
        <f>+SUM(AT18:AT20)</f>
        <v>528</v>
      </c>
      <c r="AU17" s="170">
        <f>+SUM(AU18:AU20)</f>
        <v>284</v>
      </c>
      <c r="AV17" s="170">
        <f>+SUM(AV18:AV20)</f>
        <v>153</v>
      </c>
      <c r="AW17" s="170">
        <f>+SUM(AW18:AW20)</f>
        <v>1758</v>
      </c>
      <c r="AX17" s="170">
        <f t="shared" ref="AX17:BQ17" si="12">+SUM(AX18:AX20)</f>
        <v>988</v>
      </c>
      <c r="AY17" s="170">
        <f t="shared" si="12"/>
        <v>411</v>
      </c>
      <c r="AZ17" s="170">
        <f t="shared" si="12"/>
        <v>169</v>
      </c>
      <c r="BA17" s="170">
        <f t="shared" si="12"/>
        <v>1794</v>
      </c>
      <c r="BB17" s="170">
        <f t="shared" si="12"/>
        <v>395</v>
      </c>
      <c r="BC17" s="170">
        <f t="shared" si="12"/>
        <v>281</v>
      </c>
      <c r="BD17" s="170">
        <f t="shared" si="12"/>
        <v>165</v>
      </c>
      <c r="BE17" s="170">
        <f t="shared" si="12"/>
        <v>1770</v>
      </c>
      <c r="BF17" s="170">
        <f t="shared" si="12"/>
        <v>804</v>
      </c>
      <c r="BG17" s="170">
        <f>+SUM(BG18:BG20)</f>
        <v>417</v>
      </c>
      <c r="BH17" s="170">
        <f t="shared" si="12"/>
        <v>182</v>
      </c>
      <c r="BI17" s="170">
        <f t="shared" si="12"/>
        <v>1826</v>
      </c>
      <c r="BJ17" s="170">
        <f t="shared" si="12"/>
        <v>537</v>
      </c>
      <c r="BK17" s="170">
        <f t="shared" si="12"/>
        <v>312</v>
      </c>
      <c r="BL17" s="170">
        <f t="shared" si="12"/>
        <v>166</v>
      </c>
      <c r="BM17" s="170">
        <f t="shared" si="12"/>
        <v>1843</v>
      </c>
      <c r="BN17" s="170">
        <f t="shared" si="12"/>
        <v>900</v>
      </c>
      <c r="BO17" s="170">
        <f t="shared" si="12"/>
        <v>410</v>
      </c>
      <c r="BP17" s="170">
        <f t="shared" si="12"/>
        <v>194</v>
      </c>
      <c r="BQ17" s="170">
        <f t="shared" si="12"/>
        <v>1871</v>
      </c>
      <c r="BR17" s="170">
        <f>+SUM(BR18:BR20)</f>
        <v>433</v>
      </c>
      <c r="BS17" s="170">
        <f>+SUM(BS18:BS20)</f>
        <v>288</v>
      </c>
      <c r="BT17" s="170">
        <f>+SUM(BT18:BT20)</f>
        <v>181</v>
      </c>
      <c r="BU17" s="170">
        <f>+SUM(BU18:BU20)</f>
        <v>1879</v>
      </c>
      <c r="BV17" s="170">
        <f t="shared" ref="BV17:CC17" si="13">SUM(BV18:BV20)</f>
        <v>684</v>
      </c>
      <c r="BW17" s="170">
        <f t="shared" si="13"/>
        <v>485</v>
      </c>
      <c r="BX17" s="170">
        <f t="shared" si="13"/>
        <v>208</v>
      </c>
      <c r="BY17" s="170">
        <f t="shared" si="13"/>
        <v>1881</v>
      </c>
      <c r="BZ17" s="170">
        <f t="shared" si="13"/>
        <v>369</v>
      </c>
      <c r="CA17" s="170">
        <f t="shared" si="13"/>
        <v>327</v>
      </c>
      <c r="CB17" s="170">
        <f t="shared" si="13"/>
        <v>181</v>
      </c>
      <c r="CC17" s="170">
        <f t="shared" si="13"/>
        <v>1902</v>
      </c>
      <c r="CD17" s="170">
        <f t="shared" ref="CD17:CK17" si="14">SUM(CD18:CD20)</f>
        <v>572</v>
      </c>
      <c r="CE17" s="170">
        <f t="shared" si="14"/>
        <v>481</v>
      </c>
      <c r="CF17" s="170">
        <f t="shared" si="14"/>
        <v>221</v>
      </c>
      <c r="CG17" s="170">
        <f t="shared" si="14"/>
        <v>1918</v>
      </c>
      <c r="CH17" s="170">
        <f t="shared" si="14"/>
        <v>381</v>
      </c>
      <c r="CI17" s="170">
        <f t="shared" si="14"/>
        <v>343</v>
      </c>
      <c r="CJ17" s="170">
        <f t="shared" si="14"/>
        <v>189</v>
      </c>
      <c r="CK17" s="170">
        <f t="shared" si="14"/>
        <v>1932</v>
      </c>
      <c r="CL17" s="170">
        <v>714</v>
      </c>
      <c r="CM17" s="170">
        <v>622</v>
      </c>
      <c r="CN17" s="170">
        <v>185</v>
      </c>
      <c r="CO17" s="170">
        <v>1946</v>
      </c>
      <c r="CP17" s="170">
        <v>382</v>
      </c>
      <c r="CQ17" s="170">
        <v>378</v>
      </c>
      <c r="CR17" s="170">
        <v>182</v>
      </c>
      <c r="CS17" s="170">
        <v>1960</v>
      </c>
      <c r="CT17" s="170">
        <v>617</v>
      </c>
      <c r="CU17" s="170">
        <v>561</v>
      </c>
      <c r="CV17" s="170">
        <v>241</v>
      </c>
      <c r="CW17" s="170">
        <v>1971</v>
      </c>
    </row>
    <row r="18" spans="1:101" ht="17.25" customHeight="1" x14ac:dyDescent="0.2">
      <c r="A18" s="37" t="s">
        <v>29</v>
      </c>
      <c r="B18" s="38">
        <v>69</v>
      </c>
      <c r="C18" s="38">
        <v>39</v>
      </c>
      <c r="D18" s="38">
        <v>27</v>
      </c>
      <c r="E18" s="38">
        <v>168</v>
      </c>
      <c r="F18" s="38">
        <v>46</v>
      </c>
      <c r="G18" s="38">
        <v>41</v>
      </c>
      <c r="H18" s="38">
        <v>21</v>
      </c>
      <c r="I18" s="38">
        <v>161</v>
      </c>
      <c r="J18" s="38">
        <v>170</v>
      </c>
      <c r="K18" s="38">
        <v>163</v>
      </c>
      <c r="L18" s="38">
        <v>59</v>
      </c>
      <c r="M18" s="38">
        <v>186</v>
      </c>
      <c r="N18" s="38">
        <v>49</v>
      </c>
      <c r="O18" s="38">
        <v>43</v>
      </c>
      <c r="P18" s="38">
        <v>14</v>
      </c>
      <c r="Q18" s="38">
        <v>179</v>
      </c>
      <c r="R18" s="38">
        <v>141</v>
      </c>
      <c r="S18" s="38">
        <v>134</v>
      </c>
      <c r="T18" s="38">
        <v>57</v>
      </c>
      <c r="U18" s="38">
        <v>186</v>
      </c>
      <c r="V18" s="38">
        <v>39</v>
      </c>
      <c r="W18" s="38">
        <v>39</v>
      </c>
      <c r="X18" s="38">
        <v>9</v>
      </c>
      <c r="Y18" s="38">
        <v>196</v>
      </c>
      <c r="Z18" s="38">
        <v>182</v>
      </c>
      <c r="AA18" s="38">
        <v>180</v>
      </c>
      <c r="AB18" s="38">
        <v>46</v>
      </c>
      <c r="AC18" s="38">
        <v>219</v>
      </c>
      <c r="AD18" s="38">
        <v>54</v>
      </c>
      <c r="AE18" s="38">
        <v>53</v>
      </c>
      <c r="AF18" s="38">
        <v>20</v>
      </c>
      <c r="AG18" s="38">
        <v>222</v>
      </c>
      <c r="AH18" s="38">
        <v>202</v>
      </c>
      <c r="AI18" s="38">
        <v>200</v>
      </c>
      <c r="AJ18" s="38">
        <v>38</v>
      </c>
      <c r="AK18" s="38">
        <v>236</v>
      </c>
      <c r="AL18" s="38">
        <v>100</v>
      </c>
      <c r="AM18" s="38">
        <v>93</v>
      </c>
      <c r="AN18" s="38">
        <v>25</v>
      </c>
      <c r="AO18" s="38">
        <v>236</v>
      </c>
      <c r="AP18" s="38">
        <v>149</v>
      </c>
      <c r="AQ18" s="38">
        <v>139</v>
      </c>
      <c r="AR18" s="38">
        <v>39</v>
      </c>
      <c r="AS18" s="38">
        <v>236</v>
      </c>
      <c r="AT18" s="38">
        <v>49</v>
      </c>
      <c r="AU18" s="38">
        <v>45</v>
      </c>
      <c r="AV18" s="38">
        <v>17</v>
      </c>
      <c r="AW18" s="38">
        <v>225</v>
      </c>
      <c r="AX18" s="38">
        <v>124</v>
      </c>
      <c r="AY18" s="38">
        <v>110</v>
      </c>
      <c r="AZ18" s="38">
        <v>22</v>
      </c>
      <c r="BA18" s="38">
        <v>203</v>
      </c>
      <c r="BB18" s="38">
        <v>46</v>
      </c>
      <c r="BC18" s="38">
        <v>46</v>
      </c>
      <c r="BD18" s="38">
        <v>10</v>
      </c>
      <c r="BE18" s="38">
        <v>190</v>
      </c>
      <c r="BF18" s="38">
        <v>104</v>
      </c>
      <c r="BG18" s="38">
        <v>104</v>
      </c>
      <c r="BH18" s="38">
        <v>28</v>
      </c>
      <c r="BI18" s="38">
        <v>187</v>
      </c>
      <c r="BJ18" s="38">
        <v>55</v>
      </c>
      <c r="BK18" s="38">
        <v>54</v>
      </c>
      <c r="BL18" s="38">
        <v>24</v>
      </c>
      <c r="BM18" s="38">
        <v>186</v>
      </c>
      <c r="BN18" s="38">
        <v>110</v>
      </c>
      <c r="BO18" s="38">
        <v>110</v>
      </c>
      <c r="BP18" s="38">
        <v>36</v>
      </c>
      <c r="BQ18" s="38">
        <v>191</v>
      </c>
      <c r="BR18" s="38">
        <v>71</v>
      </c>
      <c r="BS18" s="38">
        <v>71</v>
      </c>
      <c r="BT18" s="38">
        <v>30</v>
      </c>
      <c r="BU18" s="38">
        <v>192</v>
      </c>
      <c r="BV18" s="38">
        <v>70</v>
      </c>
      <c r="BW18" s="38">
        <v>70</v>
      </c>
      <c r="BX18" s="38">
        <v>36</v>
      </c>
      <c r="BY18" s="38">
        <v>192</v>
      </c>
      <c r="BZ18" s="38">
        <v>47</v>
      </c>
      <c r="CA18" s="38">
        <v>47</v>
      </c>
      <c r="CB18" s="38">
        <v>27</v>
      </c>
      <c r="CC18" s="38">
        <v>185</v>
      </c>
      <c r="CD18" s="38">
        <v>79</v>
      </c>
      <c r="CE18" s="38">
        <v>79</v>
      </c>
      <c r="CF18" s="38">
        <v>44</v>
      </c>
      <c r="CG18" s="38">
        <v>207</v>
      </c>
      <c r="CH18" s="38">
        <v>35</v>
      </c>
      <c r="CI18" s="38">
        <v>35</v>
      </c>
      <c r="CJ18" s="38">
        <v>22</v>
      </c>
      <c r="CK18" s="38">
        <v>213</v>
      </c>
      <c r="CL18" s="38">
        <v>48</v>
      </c>
      <c r="CM18" s="38">
        <v>47</v>
      </c>
      <c r="CN18" s="38">
        <v>22</v>
      </c>
      <c r="CO18" s="38">
        <v>214</v>
      </c>
      <c r="CP18" s="38">
        <v>45</v>
      </c>
      <c r="CQ18" s="38">
        <v>45</v>
      </c>
      <c r="CR18" s="38">
        <v>30</v>
      </c>
      <c r="CS18" s="38">
        <v>223</v>
      </c>
      <c r="CT18" s="356">
        <v>55</v>
      </c>
      <c r="CU18" s="38">
        <v>55</v>
      </c>
      <c r="CV18" s="38">
        <v>38</v>
      </c>
      <c r="CW18" s="38">
        <v>219</v>
      </c>
    </row>
    <row r="19" spans="1:101" ht="17.25" customHeight="1" x14ac:dyDescent="0.2">
      <c r="A19" s="29" t="s">
        <v>22</v>
      </c>
      <c r="B19" s="30">
        <v>301</v>
      </c>
      <c r="C19" s="30">
        <v>154</v>
      </c>
      <c r="D19" s="30">
        <v>127</v>
      </c>
      <c r="E19" s="30">
        <v>1097</v>
      </c>
      <c r="F19" s="30">
        <v>278</v>
      </c>
      <c r="G19" s="30">
        <v>178</v>
      </c>
      <c r="H19" s="30">
        <v>123</v>
      </c>
      <c r="I19" s="30">
        <v>1138</v>
      </c>
      <c r="J19" s="30">
        <v>1060</v>
      </c>
      <c r="K19" s="30">
        <v>204</v>
      </c>
      <c r="L19" s="30">
        <v>126</v>
      </c>
      <c r="M19" s="30">
        <v>1159</v>
      </c>
      <c r="N19" s="30">
        <v>442</v>
      </c>
      <c r="O19" s="30">
        <v>221</v>
      </c>
      <c r="P19" s="30">
        <v>157</v>
      </c>
      <c r="Q19" s="30">
        <v>1244</v>
      </c>
      <c r="R19" s="30">
        <v>1250</v>
      </c>
      <c r="S19" s="30">
        <v>189</v>
      </c>
      <c r="T19" s="30">
        <v>122</v>
      </c>
      <c r="U19" s="30">
        <v>1242</v>
      </c>
      <c r="V19" s="30">
        <v>418</v>
      </c>
      <c r="W19" s="30">
        <v>185</v>
      </c>
      <c r="X19" s="30">
        <v>120</v>
      </c>
      <c r="Y19" s="30">
        <v>1290</v>
      </c>
      <c r="Z19" s="30">
        <v>1118</v>
      </c>
      <c r="AA19" s="30">
        <v>192</v>
      </c>
      <c r="AB19" s="30">
        <v>116</v>
      </c>
      <c r="AC19" s="30">
        <v>1278</v>
      </c>
      <c r="AD19" s="30">
        <v>416</v>
      </c>
      <c r="AE19" s="30">
        <v>188</v>
      </c>
      <c r="AF19" s="30">
        <v>126</v>
      </c>
      <c r="AG19" s="30">
        <v>1276</v>
      </c>
      <c r="AH19" s="30">
        <v>626</v>
      </c>
      <c r="AI19" s="30">
        <v>182</v>
      </c>
      <c r="AJ19" s="30">
        <v>120</v>
      </c>
      <c r="AK19" s="30">
        <v>1285</v>
      </c>
      <c r="AL19" s="30">
        <v>472</v>
      </c>
      <c r="AM19" s="30">
        <v>317</v>
      </c>
      <c r="AN19" s="30">
        <v>125</v>
      </c>
      <c r="AO19" s="30">
        <v>1296</v>
      </c>
      <c r="AP19" s="30">
        <v>688</v>
      </c>
      <c r="AQ19" s="30">
        <v>184</v>
      </c>
      <c r="AR19" s="30">
        <v>122</v>
      </c>
      <c r="AS19" s="30">
        <v>1311</v>
      </c>
      <c r="AT19" s="30">
        <v>438</v>
      </c>
      <c r="AU19" s="30">
        <v>202</v>
      </c>
      <c r="AV19" s="30">
        <v>125</v>
      </c>
      <c r="AW19" s="30">
        <v>1357</v>
      </c>
      <c r="AX19" s="30">
        <v>750</v>
      </c>
      <c r="AY19" s="30">
        <v>193</v>
      </c>
      <c r="AZ19" s="30">
        <v>122</v>
      </c>
      <c r="BA19" s="30">
        <v>1397</v>
      </c>
      <c r="BB19" s="30">
        <v>314</v>
      </c>
      <c r="BC19" s="30">
        <v>200</v>
      </c>
      <c r="BD19" s="30">
        <v>140</v>
      </c>
      <c r="BE19" s="30">
        <v>1403</v>
      </c>
      <c r="BF19" s="30">
        <v>592</v>
      </c>
      <c r="BG19" s="30">
        <v>207</v>
      </c>
      <c r="BH19" s="30">
        <v>123</v>
      </c>
      <c r="BI19" s="30">
        <v>1447</v>
      </c>
      <c r="BJ19" s="30">
        <v>429</v>
      </c>
      <c r="BK19" s="30">
        <v>207</v>
      </c>
      <c r="BL19" s="30">
        <v>120</v>
      </c>
      <c r="BM19" s="30">
        <v>1460</v>
      </c>
      <c r="BN19" s="30">
        <v>722</v>
      </c>
      <c r="BO19" s="30">
        <v>232</v>
      </c>
      <c r="BP19" s="30">
        <v>134</v>
      </c>
      <c r="BQ19" s="30">
        <v>1462</v>
      </c>
      <c r="BR19" s="30">
        <v>315</v>
      </c>
      <c r="BS19" s="30">
        <v>172</v>
      </c>
      <c r="BT19" s="30">
        <v>131</v>
      </c>
      <c r="BU19" s="30">
        <v>1479</v>
      </c>
      <c r="BV19" s="30">
        <v>515</v>
      </c>
      <c r="BW19" s="30">
        <v>316</v>
      </c>
      <c r="BX19" s="30">
        <v>133</v>
      </c>
      <c r="BY19" s="30">
        <v>1467</v>
      </c>
      <c r="BZ19" s="30">
        <v>264</v>
      </c>
      <c r="CA19" s="30">
        <v>222</v>
      </c>
      <c r="CB19" s="30">
        <v>129</v>
      </c>
      <c r="CC19" s="30">
        <v>1489</v>
      </c>
      <c r="CD19" s="30">
        <v>406</v>
      </c>
      <c r="CE19" s="30">
        <v>315</v>
      </c>
      <c r="CF19" s="30">
        <v>133</v>
      </c>
      <c r="CG19" s="30">
        <v>1476</v>
      </c>
      <c r="CH19" s="30">
        <v>309</v>
      </c>
      <c r="CI19" s="30">
        <v>271</v>
      </c>
      <c r="CJ19" s="30">
        <v>144</v>
      </c>
      <c r="CK19" s="30">
        <v>1479</v>
      </c>
      <c r="CL19" s="30">
        <v>607</v>
      </c>
      <c r="CM19" s="30">
        <v>516</v>
      </c>
      <c r="CN19" s="30">
        <v>140</v>
      </c>
      <c r="CO19" s="30">
        <v>1484</v>
      </c>
      <c r="CP19" s="30">
        <v>321</v>
      </c>
      <c r="CQ19" s="30">
        <v>317</v>
      </c>
      <c r="CR19" s="30">
        <v>142</v>
      </c>
      <c r="CS19" s="30">
        <v>1494</v>
      </c>
      <c r="CT19" s="30">
        <v>503</v>
      </c>
      <c r="CU19" s="30">
        <v>447</v>
      </c>
      <c r="CV19" s="30">
        <v>175</v>
      </c>
      <c r="CW19" s="30">
        <v>1501</v>
      </c>
    </row>
    <row r="20" spans="1:101" ht="17.25" customHeight="1" x14ac:dyDescent="0.2">
      <c r="A20" s="355" t="s">
        <v>11</v>
      </c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>
        <v>110</v>
      </c>
      <c r="O20" s="356">
        <v>91</v>
      </c>
      <c r="P20" s="356">
        <v>24</v>
      </c>
      <c r="Q20" s="356">
        <v>24</v>
      </c>
      <c r="R20" s="356">
        <v>117</v>
      </c>
      <c r="S20" s="356">
        <v>112</v>
      </c>
      <c r="T20" s="356">
        <v>54</v>
      </c>
      <c r="U20" s="356">
        <v>75</v>
      </c>
      <c r="V20" s="356">
        <v>31</v>
      </c>
      <c r="W20" s="356">
        <v>30</v>
      </c>
      <c r="X20" s="356">
        <v>13</v>
      </c>
      <c r="Y20" s="356">
        <v>84</v>
      </c>
      <c r="Z20" s="356">
        <v>146</v>
      </c>
      <c r="AA20" s="356">
        <v>120</v>
      </c>
      <c r="AB20" s="356">
        <v>47</v>
      </c>
      <c r="AC20" s="356">
        <v>129</v>
      </c>
      <c r="AD20" s="356">
        <v>48</v>
      </c>
      <c r="AE20" s="356">
        <v>29</v>
      </c>
      <c r="AF20" s="356">
        <v>10</v>
      </c>
      <c r="AG20" s="356">
        <v>119</v>
      </c>
      <c r="AH20" s="356">
        <v>163</v>
      </c>
      <c r="AI20" s="356">
        <v>156</v>
      </c>
      <c r="AJ20" s="356">
        <v>40</v>
      </c>
      <c r="AK20" s="356">
        <v>151</v>
      </c>
      <c r="AL20" s="356">
        <v>64</v>
      </c>
      <c r="AM20" s="356">
        <v>54</v>
      </c>
      <c r="AN20" s="356">
        <v>22</v>
      </c>
      <c r="AO20" s="356">
        <v>160</v>
      </c>
      <c r="AP20" s="356">
        <v>107</v>
      </c>
      <c r="AQ20" s="356">
        <v>96</v>
      </c>
      <c r="AR20" s="356">
        <v>28</v>
      </c>
      <c r="AS20" s="356">
        <v>174</v>
      </c>
      <c r="AT20" s="356">
        <v>41</v>
      </c>
      <c r="AU20" s="356">
        <v>37</v>
      </c>
      <c r="AV20" s="356">
        <v>11</v>
      </c>
      <c r="AW20" s="356">
        <v>176</v>
      </c>
      <c r="AX20" s="356">
        <v>114</v>
      </c>
      <c r="AY20" s="356">
        <v>108</v>
      </c>
      <c r="AZ20" s="356">
        <v>25</v>
      </c>
      <c r="BA20" s="356">
        <v>194</v>
      </c>
      <c r="BB20" s="356">
        <v>35</v>
      </c>
      <c r="BC20" s="356">
        <v>35</v>
      </c>
      <c r="BD20" s="356">
        <v>15</v>
      </c>
      <c r="BE20" s="356">
        <v>177</v>
      </c>
      <c r="BF20" s="356">
        <v>108</v>
      </c>
      <c r="BG20" s="356">
        <v>106</v>
      </c>
      <c r="BH20" s="356">
        <v>31</v>
      </c>
      <c r="BI20" s="356">
        <v>192</v>
      </c>
      <c r="BJ20" s="356">
        <v>53</v>
      </c>
      <c r="BK20" s="356">
        <v>51</v>
      </c>
      <c r="BL20" s="356">
        <v>22</v>
      </c>
      <c r="BM20" s="356">
        <v>197</v>
      </c>
      <c r="BN20" s="356">
        <v>68</v>
      </c>
      <c r="BO20" s="356">
        <v>68</v>
      </c>
      <c r="BP20" s="356">
        <v>24</v>
      </c>
      <c r="BQ20" s="356">
        <v>218</v>
      </c>
      <c r="BR20" s="356">
        <v>47</v>
      </c>
      <c r="BS20" s="356">
        <v>45</v>
      </c>
      <c r="BT20" s="356">
        <v>20</v>
      </c>
      <c r="BU20" s="356">
        <v>208</v>
      </c>
      <c r="BV20" s="356">
        <v>99</v>
      </c>
      <c r="BW20" s="356">
        <v>99</v>
      </c>
      <c r="BX20" s="356">
        <v>39</v>
      </c>
      <c r="BY20" s="356">
        <v>222</v>
      </c>
      <c r="BZ20" s="356">
        <v>58</v>
      </c>
      <c r="CA20" s="356">
        <v>58</v>
      </c>
      <c r="CB20" s="356">
        <v>25</v>
      </c>
      <c r="CC20" s="356">
        <v>228</v>
      </c>
      <c r="CD20" s="356">
        <v>87</v>
      </c>
      <c r="CE20" s="356">
        <v>87</v>
      </c>
      <c r="CF20" s="356">
        <v>44</v>
      </c>
      <c r="CG20" s="356">
        <v>235</v>
      </c>
      <c r="CH20" s="356">
        <v>37</v>
      </c>
      <c r="CI20" s="356">
        <v>37</v>
      </c>
      <c r="CJ20" s="356">
        <v>23</v>
      </c>
      <c r="CK20" s="356">
        <v>240</v>
      </c>
      <c r="CL20" s="356">
        <v>59</v>
      </c>
      <c r="CM20" s="356">
        <v>59</v>
      </c>
      <c r="CN20" s="356">
        <v>23</v>
      </c>
      <c r="CO20" s="356">
        <v>248</v>
      </c>
      <c r="CP20" s="356">
        <v>16</v>
      </c>
      <c r="CQ20" s="356">
        <v>16</v>
      </c>
      <c r="CR20" s="356">
        <v>10</v>
      </c>
      <c r="CS20" s="356">
        <v>243</v>
      </c>
      <c r="CT20" s="356">
        <v>59</v>
      </c>
      <c r="CU20" s="356">
        <v>59</v>
      </c>
      <c r="CV20" s="356">
        <v>28</v>
      </c>
      <c r="CW20" s="356">
        <v>251</v>
      </c>
    </row>
    <row r="21" spans="1:101" ht="17.25" customHeight="1" x14ac:dyDescent="0.2">
      <c r="A21" s="169" t="s">
        <v>94</v>
      </c>
      <c r="B21" s="170">
        <f t="shared" ref="B21:AS21" si="15">+SUM(B22:B27)</f>
        <v>1490</v>
      </c>
      <c r="C21" s="170">
        <f>+SUM(C22:C27)</f>
        <v>1446</v>
      </c>
      <c r="D21" s="170">
        <f t="shared" si="15"/>
        <v>598</v>
      </c>
      <c r="E21" s="170">
        <f t="shared" si="15"/>
        <v>3024</v>
      </c>
      <c r="F21" s="170">
        <f t="shared" si="15"/>
        <v>319</v>
      </c>
      <c r="G21" s="170">
        <f t="shared" si="15"/>
        <v>312</v>
      </c>
      <c r="H21" s="170">
        <f t="shared" si="15"/>
        <v>206</v>
      </c>
      <c r="I21" s="170">
        <f t="shared" si="15"/>
        <v>2829</v>
      </c>
      <c r="J21" s="170">
        <f t="shared" si="15"/>
        <v>2109</v>
      </c>
      <c r="K21" s="170">
        <f t="shared" si="15"/>
        <v>1824</v>
      </c>
      <c r="L21" s="170">
        <f t="shared" si="15"/>
        <v>966</v>
      </c>
      <c r="M21" s="170">
        <f t="shared" si="15"/>
        <v>3443</v>
      </c>
      <c r="N21" s="170">
        <f t="shared" si="15"/>
        <v>396</v>
      </c>
      <c r="O21" s="170">
        <f t="shared" si="15"/>
        <v>377</v>
      </c>
      <c r="P21" s="170">
        <f t="shared" si="15"/>
        <v>256</v>
      </c>
      <c r="Q21" s="170">
        <f t="shared" si="15"/>
        <v>3334</v>
      </c>
      <c r="R21" s="170">
        <f t="shared" si="15"/>
        <v>2144</v>
      </c>
      <c r="S21" s="170">
        <f t="shared" si="15"/>
        <v>1745</v>
      </c>
      <c r="T21" s="170">
        <f t="shared" si="15"/>
        <v>877</v>
      </c>
      <c r="U21" s="170">
        <f t="shared" si="15"/>
        <v>3866</v>
      </c>
      <c r="V21" s="170">
        <f t="shared" si="15"/>
        <v>478</v>
      </c>
      <c r="W21" s="170">
        <f t="shared" si="15"/>
        <v>461</v>
      </c>
      <c r="X21" s="170">
        <f t="shared" si="15"/>
        <v>287</v>
      </c>
      <c r="Y21" s="170">
        <f t="shared" si="15"/>
        <v>3730</v>
      </c>
      <c r="Z21" s="170">
        <f t="shared" si="15"/>
        <v>2413</v>
      </c>
      <c r="AA21" s="170">
        <f t="shared" si="15"/>
        <v>1999</v>
      </c>
      <c r="AB21" s="170">
        <f t="shared" si="15"/>
        <v>770</v>
      </c>
      <c r="AC21" s="170">
        <f t="shared" si="15"/>
        <v>4083</v>
      </c>
      <c r="AD21" s="170">
        <f t="shared" si="15"/>
        <v>598</v>
      </c>
      <c r="AE21" s="170">
        <f t="shared" si="15"/>
        <v>513</v>
      </c>
      <c r="AF21" s="170">
        <f t="shared" si="15"/>
        <v>368</v>
      </c>
      <c r="AG21" s="170">
        <f t="shared" si="15"/>
        <v>4042</v>
      </c>
      <c r="AH21" s="170">
        <f t="shared" si="15"/>
        <v>1777</v>
      </c>
      <c r="AI21" s="170">
        <f t="shared" si="15"/>
        <v>1685</v>
      </c>
      <c r="AJ21" s="170">
        <f t="shared" si="15"/>
        <v>776</v>
      </c>
      <c r="AK21" s="170">
        <f t="shared" si="15"/>
        <v>4378</v>
      </c>
      <c r="AL21" s="170">
        <f t="shared" si="15"/>
        <v>422</v>
      </c>
      <c r="AM21" s="170">
        <f t="shared" si="15"/>
        <v>399</v>
      </c>
      <c r="AN21" s="170">
        <f t="shared" si="15"/>
        <v>191</v>
      </c>
      <c r="AO21" s="170">
        <f t="shared" si="15"/>
        <v>4222</v>
      </c>
      <c r="AP21" s="170">
        <f t="shared" si="15"/>
        <v>1523</v>
      </c>
      <c r="AQ21" s="170">
        <f t="shared" si="15"/>
        <v>1444</v>
      </c>
      <c r="AR21" s="170">
        <f t="shared" si="15"/>
        <v>501</v>
      </c>
      <c r="AS21" s="170">
        <f t="shared" si="15"/>
        <v>4300</v>
      </c>
      <c r="AT21" s="170">
        <f>+SUM(AT22:AT27)</f>
        <v>323</v>
      </c>
      <c r="AU21" s="170">
        <f>+SUM(AU22:AU27)</f>
        <v>312</v>
      </c>
      <c r="AV21" s="170">
        <f>+SUM(AV22:AV27)</f>
        <v>162</v>
      </c>
      <c r="AW21" s="170">
        <f>+SUM(AW22:AW27)</f>
        <v>4125</v>
      </c>
      <c r="AX21" s="170">
        <f t="shared" ref="AX21:BQ21" si="16">+SUM(AX22:AX27)</f>
        <v>1482</v>
      </c>
      <c r="AY21" s="170">
        <f t="shared" si="16"/>
        <v>1419</v>
      </c>
      <c r="AZ21" s="170">
        <f t="shared" si="16"/>
        <v>526</v>
      </c>
      <c r="BA21" s="170">
        <f t="shared" si="16"/>
        <v>4070</v>
      </c>
      <c r="BB21" s="170">
        <f t="shared" si="16"/>
        <v>273</v>
      </c>
      <c r="BC21" s="170">
        <f t="shared" si="16"/>
        <v>265</v>
      </c>
      <c r="BD21" s="170">
        <f t="shared" si="16"/>
        <v>146</v>
      </c>
      <c r="BE21" s="170">
        <f t="shared" si="16"/>
        <v>3849</v>
      </c>
      <c r="BF21" s="170">
        <f t="shared" si="16"/>
        <v>1105</v>
      </c>
      <c r="BG21" s="170">
        <f>+SUM(BG22:BG27)</f>
        <v>1088</v>
      </c>
      <c r="BH21" s="170">
        <f t="shared" si="16"/>
        <v>485</v>
      </c>
      <c r="BI21" s="170">
        <f t="shared" si="16"/>
        <v>3849</v>
      </c>
      <c r="BJ21" s="170">
        <f t="shared" si="16"/>
        <v>322</v>
      </c>
      <c r="BK21" s="170">
        <f t="shared" si="16"/>
        <v>308</v>
      </c>
      <c r="BL21" s="170">
        <f t="shared" si="16"/>
        <v>181</v>
      </c>
      <c r="BM21" s="170">
        <f t="shared" si="16"/>
        <v>3688</v>
      </c>
      <c r="BN21" s="170">
        <f t="shared" si="16"/>
        <v>1063</v>
      </c>
      <c r="BO21" s="170">
        <f t="shared" si="16"/>
        <v>1042</v>
      </c>
      <c r="BP21" s="170">
        <f t="shared" si="16"/>
        <v>450</v>
      </c>
      <c r="BQ21" s="170">
        <f t="shared" si="16"/>
        <v>3597</v>
      </c>
      <c r="BR21" s="170">
        <f t="shared" ref="BR21:CC21" si="17">+SUM(BR22:BR27)</f>
        <v>378</v>
      </c>
      <c r="BS21" s="170">
        <f t="shared" si="17"/>
        <v>373</v>
      </c>
      <c r="BT21" s="170">
        <f t="shared" si="17"/>
        <v>215</v>
      </c>
      <c r="BU21" s="170">
        <f t="shared" si="17"/>
        <v>3376</v>
      </c>
      <c r="BV21" s="170">
        <f t="shared" si="17"/>
        <v>989</v>
      </c>
      <c r="BW21" s="170">
        <f t="shared" si="17"/>
        <v>986</v>
      </c>
      <c r="BX21" s="170">
        <f t="shared" si="17"/>
        <v>372</v>
      </c>
      <c r="BY21" s="170">
        <f t="shared" si="17"/>
        <v>3149</v>
      </c>
      <c r="BZ21" s="170">
        <f t="shared" si="17"/>
        <v>289</v>
      </c>
      <c r="CA21" s="170">
        <f t="shared" si="17"/>
        <v>289</v>
      </c>
      <c r="CB21" s="170">
        <f t="shared" si="17"/>
        <v>187</v>
      </c>
      <c r="CC21" s="170">
        <f t="shared" si="17"/>
        <v>3015</v>
      </c>
      <c r="CD21" s="170">
        <f t="shared" ref="CD21:CJ21" si="18">+SUM(CD22:CD27)</f>
        <v>1076</v>
      </c>
      <c r="CE21" s="170">
        <f t="shared" si="18"/>
        <v>1076</v>
      </c>
      <c r="CF21" s="170">
        <f t="shared" si="18"/>
        <v>416</v>
      </c>
      <c r="CG21" s="170">
        <f t="shared" si="18"/>
        <v>3004</v>
      </c>
      <c r="CH21" s="170">
        <f t="shared" si="18"/>
        <v>258</v>
      </c>
      <c r="CI21" s="170">
        <f t="shared" si="18"/>
        <v>256</v>
      </c>
      <c r="CJ21" s="170">
        <f t="shared" si="18"/>
        <v>178</v>
      </c>
      <c r="CK21" s="170">
        <f>+SUM(CK22:CK27)</f>
        <v>2879</v>
      </c>
      <c r="CL21" s="170">
        <v>1094</v>
      </c>
      <c r="CM21" s="170">
        <v>1090</v>
      </c>
      <c r="CN21" s="170">
        <v>296</v>
      </c>
      <c r="CO21" s="170">
        <v>2761</v>
      </c>
      <c r="CP21" s="170">
        <v>249</v>
      </c>
      <c r="CQ21" s="170">
        <v>248</v>
      </c>
      <c r="CR21" s="170">
        <v>137</v>
      </c>
      <c r="CS21" s="170">
        <v>2609</v>
      </c>
      <c r="CT21" s="170">
        <v>926</v>
      </c>
      <c r="CU21" s="170">
        <v>921</v>
      </c>
      <c r="CV21" s="170">
        <v>289</v>
      </c>
      <c r="CW21" s="170">
        <v>2533</v>
      </c>
    </row>
    <row r="22" spans="1:101" ht="17.25" customHeight="1" x14ac:dyDescent="0.2">
      <c r="A22" s="29" t="s">
        <v>28</v>
      </c>
      <c r="B22" s="30">
        <v>327</v>
      </c>
      <c r="C22" s="30">
        <v>313</v>
      </c>
      <c r="D22" s="30">
        <v>155</v>
      </c>
      <c r="E22" s="30">
        <v>638</v>
      </c>
      <c r="F22" s="30">
        <v>63</v>
      </c>
      <c r="G22" s="30">
        <v>60</v>
      </c>
      <c r="H22" s="30">
        <v>38</v>
      </c>
      <c r="I22" s="30">
        <v>611</v>
      </c>
      <c r="J22" s="30">
        <v>524</v>
      </c>
      <c r="K22" s="30">
        <v>469</v>
      </c>
      <c r="L22" s="30">
        <v>245</v>
      </c>
      <c r="M22" s="30">
        <v>794</v>
      </c>
      <c r="N22" s="30">
        <v>105</v>
      </c>
      <c r="O22" s="30">
        <v>100</v>
      </c>
      <c r="P22" s="30">
        <v>70</v>
      </c>
      <c r="Q22" s="30">
        <v>808</v>
      </c>
      <c r="R22" s="30">
        <v>587</v>
      </c>
      <c r="S22" s="30">
        <v>389</v>
      </c>
      <c r="T22" s="30">
        <v>194</v>
      </c>
      <c r="U22" s="30">
        <v>923</v>
      </c>
      <c r="V22" s="30">
        <v>133</v>
      </c>
      <c r="W22" s="30">
        <v>130</v>
      </c>
      <c r="X22" s="30">
        <v>93</v>
      </c>
      <c r="Y22" s="30">
        <v>945</v>
      </c>
      <c r="Z22" s="30">
        <v>626</v>
      </c>
      <c r="AA22" s="30">
        <v>464</v>
      </c>
      <c r="AB22" s="30">
        <v>183</v>
      </c>
      <c r="AC22" s="30">
        <v>1041</v>
      </c>
      <c r="AD22" s="30">
        <v>167</v>
      </c>
      <c r="AE22" s="30">
        <v>150</v>
      </c>
      <c r="AF22" s="30">
        <v>119</v>
      </c>
      <c r="AG22" s="30">
        <v>1070</v>
      </c>
      <c r="AH22" s="30">
        <v>464</v>
      </c>
      <c r="AI22" s="30">
        <v>419</v>
      </c>
      <c r="AJ22" s="30">
        <v>213</v>
      </c>
      <c r="AK22" s="30">
        <v>1160</v>
      </c>
      <c r="AL22" s="30">
        <v>119</v>
      </c>
      <c r="AM22" s="30">
        <v>112</v>
      </c>
      <c r="AN22" s="30">
        <v>55</v>
      </c>
      <c r="AO22" s="30">
        <v>1139</v>
      </c>
      <c r="AP22" s="30">
        <v>369</v>
      </c>
      <c r="AQ22" s="30">
        <v>355</v>
      </c>
      <c r="AR22" s="30">
        <v>126</v>
      </c>
      <c r="AS22" s="30">
        <v>1173</v>
      </c>
      <c r="AT22" s="30">
        <v>80</v>
      </c>
      <c r="AU22" s="30">
        <v>74</v>
      </c>
      <c r="AV22" s="30">
        <v>35</v>
      </c>
      <c r="AW22" s="30">
        <v>1114</v>
      </c>
      <c r="AX22" s="30">
        <v>351</v>
      </c>
      <c r="AY22" s="30">
        <v>338</v>
      </c>
      <c r="AZ22" s="30">
        <v>127</v>
      </c>
      <c r="BA22" s="30">
        <v>1078</v>
      </c>
      <c r="BB22" s="30">
        <v>49</v>
      </c>
      <c r="BC22" s="30">
        <v>49</v>
      </c>
      <c r="BD22" s="30">
        <v>23</v>
      </c>
      <c r="BE22" s="30">
        <v>1005</v>
      </c>
      <c r="BF22" s="30">
        <v>290</v>
      </c>
      <c r="BG22" s="30">
        <v>286</v>
      </c>
      <c r="BH22" s="30">
        <v>118</v>
      </c>
      <c r="BI22" s="30">
        <v>1000</v>
      </c>
      <c r="BJ22" s="30">
        <v>81</v>
      </c>
      <c r="BK22" s="30">
        <v>79</v>
      </c>
      <c r="BL22" s="30">
        <v>43</v>
      </c>
      <c r="BM22" s="30">
        <v>957</v>
      </c>
      <c r="BN22" s="30">
        <v>221</v>
      </c>
      <c r="BO22" s="30">
        <v>215</v>
      </c>
      <c r="BP22" s="30">
        <v>91</v>
      </c>
      <c r="BQ22" s="30">
        <v>888</v>
      </c>
      <c r="BR22" s="30">
        <v>64</v>
      </c>
      <c r="BS22" s="30">
        <v>64</v>
      </c>
      <c r="BT22" s="30">
        <v>37</v>
      </c>
      <c r="BU22" s="30">
        <v>799</v>
      </c>
      <c r="BV22" s="30">
        <v>159</v>
      </c>
      <c r="BW22" s="30">
        <v>159</v>
      </c>
      <c r="BX22" s="30">
        <v>66</v>
      </c>
      <c r="BY22" s="30">
        <v>682</v>
      </c>
      <c r="BZ22" s="30">
        <v>50</v>
      </c>
      <c r="CA22" s="30">
        <v>50</v>
      </c>
      <c r="CB22" s="30">
        <v>34</v>
      </c>
      <c r="CC22" s="30">
        <v>651</v>
      </c>
      <c r="CD22" s="30">
        <v>147</v>
      </c>
      <c r="CE22" s="30">
        <v>147</v>
      </c>
      <c r="CF22" s="30">
        <v>58</v>
      </c>
      <c r="CG22" s="30">
        <v>607</v>
      </c>
      <c r="CH22" s="30">
        <v>54</v>
      </c>
      <c r="CI22" s="30">
        <v>54</v>
      </c>
      <c r="CJ22" s="30">
        <v>35</v>
      </c>
      <c r="CK22" s="30">
        <v>577</v>
      </c>
      <c r="CL22" s="30">
        <v>158</v>
      </c>
      <c r="CM22" s="30">
        <v>156</v>
      </c>
      <c r="CN22" s="30">
        <v>39</v>
      </c>
      <c r="CO22" s="30">
        <v>520</v>
      </c>
      <c r="CP22" s="30">
        <v>34</v>
      </c>
      <c r="CQ22" s="30">
        <v>34</v>
      </c>
      <c r="CR22" s="30">
        <v>18</v>
      </c>
      <c r="CS22" s="30">
        <v>477</v>
      </c>
      <c r="CT22" s="30">
        <v>120</v>
      </c>
      <c r="CU22" s="30">
        <v>120</v>
      </c>
      <c r="CV22" s="30">
        <v>46</v>
      </c>
      <c r="CW22" s="30">
        <v>435</v>
      </c>
    </row>
    <row r="23" spans="1:101" ht="17.25" customHeight="1" x14ac:dyDescent="0.2">
      <c r="A23" s="37" t="s">
        <v>77</v>
      </c>
      <c r="B23" s="38">
        <v>127</v>
      </c>
      <c r="C23" s="38">
        <v>124</v>
      </c>
      <c r="D23" s="38">
        <v>43</v>
      </c>
      <c r="E23" s="38">
        <v>228</v>
      </c>
      <c r="F23" s="38">
        <v>30</v>
      </c>
      <c r="G23" s="38">
        <v>30</v>
      </c>
      <c r="H23" s="38">
        <v>23</v>
      </c>
      <c r="I23" s="38">
        <v>208</v>
      </c>
      <c r="J23" s="38">
        <v>260</v>
      </c>
      <c r="K23" s="38">
        <v>249</v>
      </c>
      <c r="L23" s="38">
        <v>128</v>
      </c>
      <c r="M23" s="38">
        <v>309</v>
      </c>
      <c r="N23" s="38">
        <v>43</v>
      </c>
      <c r="O23" s="38">
        <v>42</v>
      </c>
      <c r="P23" s="38">
        <v>27</v>
      </c>
      <c r="Q23" s="38">
        <v>298</v>
      </c>
      <c r="R23" s="38">
        <v>276</v>
      </c>
      <c r="S23" s="38">
        <v>268</v>
      </c>
      <c r="T23" s="38">
        <v>134</v>
      </c>
      <c r="U23" s="38">
        <v>397</v>
      </c>
      <c r="V23" s="38">
        <v>80</v>
      </c>
      <c r="W23" s="38">
        <v>71</v>
      </c>
      <c r="X23" s="38">
        <v>27</v>
      </c>
      <c r="Y23" s="38">
        <v>380</v>
      </c>
      <c r="Z23" s="38">
        <v>389</v>
      </c>
      <c r="AA23" s="38">
        <v>317</v>
      </c>
      <c r="AB23" s="38">
        <v>111</v>
      </c>
      <c r="AC23" s="38">
        <v>448</v>
      </c>
      <c r="AD23" s="38">
        <v>108</v>
      </c>
      <c r="AE23" s="38">
        <v>80</v>
      </c>
      <c r="AF23" s="38">
        <v>46</v>
      </c>
      <c r="AG23" s="38">
        <v>456</v>
      </c>
      <c r="AH23" s="38">
        <v>259</v>
      </c>
      <c r="AI23" s="38">
        <v>252</v>
      </c>
      <c r="AJ23" s="38">
        <v>110</v>
      </c>
      <c r="AK23" s="38">
        <v>518</v>
      </c>
      <c r="AL23" s="38">
        <v>52</v>
      </c>
      <c r="AM23" s="38">
        <v>48</v>
      </c>
      <c r="AN23" s="38">
        <v>25</v>
      </c>
      <c r="AO23" s="38">
        <v>494</v>
      </c>
      <c r="AP23" s="38">
        <v>231</v>
      </c>
      <c r="AQ23" s="38">
        <v>217</v>
      </c>
      <c r="AR23" s="38">
        <v>69</v>
      </c>
      <c r="AS23" s="38">
        <v>530</v>
      </c>
      <c r="AT23" s="38">
        <v>45</v>
      </c>
      <c r="AU23" s="38">
        <v>45</v>
      </c>
      <c r="AV23" s="38">
        <v>26</v>
      </c>
      <c r="AW23" s="38">
        <v>523</v>
      </c>
      <c r="AX23" s="38">
        <v>274</v>
      </c>
      <c r="AY23" s="38">
        <v>268</v>
      </c>
      <c r="AZ23" s="38">
        <v>102</v>
      </c>
      <c r="BA23" s="38">
        <v>560</v>
      </c>
      <c r="BB23" s="38">
        <v>44</v>
      </c>
      <c r="BC23" s="38">
        <v>43</v>
      </c>
      <c r="BD23" s="38">
        <v>28</v>
      </c>
      <c r="BE23" s="38">
        <v>537</v>
      </c>
      <c r="BF23" s="38">
        <v>241</v>
      </c>
      <c r="BG23" s="38">
        <v>239</v>
      </c>
      <c r="BH23" s="38">
        <v>98</v>
      </c>
      <c r="BI23" s="38">
        <v>551</v>
      </c>
      <c r="BJ23" s="38">
        <v>66</v>
      </c>
      <c r="BK23" s="38">
        <v>60</v>
      </c>
      <c r="BL23" s="38">
        <v>37</v>
      </c>
      <c r="BM23" s="38">
        <v>549</v>
      </c>
      <c r="BN23" s="38">
        <v>328</v>
      </c>
      <c r="BO23" s="38">
        <v>320</v>
      </c>
      <c r="BP23" s="38">
        <v>135</v>
      </c>
      <c r="BQ23" s="38">
        <v>621</v>
      </c>
      <c r="BR23" s="38">
        <v>126</v>
      </c>
      <c r="BS23" s="38">
        <v>124</v>
      </c>
      <c r="BT23" s="38">
        <v>79</v>
      </c>
      <c r="BU23" s="38">
        <v>643</v>
      </c>
      <c r="BV23" s="38">
        <v>373</v>
      </c>
      <c r="BW23" s="38">
        <v>372</v>
      </c>
      <c r="BX23" s="38">
        <v>133</v>
      </c>
      <c r="BY23" s="38">
        <v>697</v>
      </c>
      <c r="BZ23" s="38">
        <v>123</v>
      </c>
      <c r="CA23" s="38">
        <v>123</v>
      </c>
      <c r="CB23" s="38">
        <v>77</v>
      </c>
      <c r="CC23" s="38">
        <v>703</v>
      </c>
      <c r="CD23" s="38">
        <v>482</v>
      </c>
      <c r="CE23" s="38">
        <v>482</v>
      </c>
      <c r="CF23" s="38">
        <v>180</v>
      </c>
      <c r="CG23" s="38">
        <v>802</v>
      </c>
      <c r="CH23" s="38">
        <v>84</v>
      </c>
      <c r="CI23" s="38">
        <v>83</v>
      </c>
      <c r="CJ23" s="38">
        <v>53</v>
      </c>
      <c r="CK23" s="38">
        <v>797</v>
      </c>
      <c r="CL23" s="38">
        <v>485</v>
      </c>
      <c r="CM23" s="38">
        <v>483</v>
      </c>
      <c r="CN23" s="38">
        <v>105</v>
      </c>
      <c r="CO23" s="38">
        <v>802</v>
      </c>
      <c r="CP23" s="38">
        <v>91</v>
      </c>
      <c r="CQ23" s="38">
        <v>91</v>
      </c>
      <c r="CR23" s="38">
        <v>53</v>
      </c>
      <c r="CS23" s="38">
        <v>790</v>
      </c>
      <c r="CT23" s="356">
        <v>388</v>
      </c>
      <c r="CU23" s="38">
        <v>385</v>
      </c>
      <c r="CV23" s="38">
        <v>93</v>
      </c>
      <c r="CW23" s="38">
        <v>815</v>
      </c>
    </row>
    <row r="24" spans="1:101" ht="17.25" customHeight="1" x14ac:dyDescent="0.2">
      <c r="A24" s="29" t="s">
        <v>53</v>
      </c>
      <c r="B24" s="30">
        <v>113</v>
      </c>
      <c r="C24" s="30">
        <v>107</v>
      </c>
      <c r="D24" s="30">
        <v>47</v>
      </c>
      <c r="E24" s="30">
        <v>249</v>
      </c>
      <c r="F24" s="30">
        <v>25</v>
      </c>
      <c r="G24" s="30">
        <v>25</v>
      </c>
      <c r="H24" s="30">
        <v>15</v>
      </c>
      <c r="I24" s="30">
        <v>221</v>
      </c>
      <c r="J24" s="30">
        <v>140</v>
      </c>
      <c r="K24" s="30">
        <v>133</v>
      </c>
      <c r="L24" s="30">
        <v>82</v>
      </c>
      <c r="M24" s="30">
        <v>285</v>
      </c>
      <c r="N24" s="30">
        <v>17</v>
      </c>
      <c r="O24" s="30">
        <v>16</v>
      </c>
      <c r="P24" s="30">
        <v>12</v>
      </c>
      <c r="Q24" s="30">
        <v>272</v>
      </c>
      <c r="R24" s="30">
        <v>151</v>
      </c>
      <c r="S24" s="30">
        <v>146</v>
      </c>
      <c r="T24" s="30">
        <v>71</v>
      </c>
      <c r="U24" s="30">
        <v>318</v>
      </c>
      <c r="V24" s="30">
        <v>20</v>
      </c>
      <c r="W24" s="30">
        <v>20</v>
      </c>
      <c r="X24" s="30">
        <v>15</v>
      </c>
      <c r="Y24" s="30">
        <v>306</v>
      </c>
      <c r="Z24" s="30">
        <v>143</v>
      </c>
      <c r="AA24" s="30">
        <v>139</v>
      </c>
      <c r="AB24" s="30">
        <v>68</v>
      </c>
      <c r="AC24" s="30">
        <v>340</v>
      </c>
      <c r="AD24" s="30">
        <v>15</v>
      </c>
      <c r="AE24" s="30">
        <v>13</v>
      </c>
      <c r="AF24" s="30">
        <v>11</v>
      </c>
      <c r="AG24" s="30">
        <v>309</v>
      </c>
      <c r="AH24" s="30">
        <v>105</v>
      </c>
      <c r="AI24" s="30">
        <v>98</v>
      </c>
      <c r="AJ24" s="30">
        <v>32</v>
      </c>
      <c r="AK24" s="30">
        <v>315</v>
      </c>
      <c r="AL24" s="30">
        <v>20</v>
      </c>
      <c r="AM24" s="30">
        <v>19</v>
      </c>
      <c r="AN24" s="30">
        <v>11</v>
      </c>
      <c r="AO24" s="30">
        <v>294</v>
      </c>
      <c r="AP24" s="30">
        <v>86</v>
      </c>
      <c r="AQ24" s="30">
        <v>79</v>
      </c>
      <c r="AR24" s="30">
        <v>29</v>
      </c>
      <c r="AS24" s="30">
        <v>276</v>
      </c>
      <c r="AT24" s="30">
        <v>14</v>
      </c>
      <c r="AU24" s="30">
        <v>14</v>
      </c>
      <c r="AV24" s="30">
        <v>9</v>
      </c>
      <c r="AW24" s="30">
        <v>258</v>
      </c>
      <c r="AX24" s="30">
        <v>84</v>
      </c>
      <c r="AY24" s="30">
        <v>76</v>
      </c>
      <c r="AZ24" s="30">
        <v>30</v>
      </c>
      <c r="BA24" s="30">
        <v>222</v>
      </c>
      <c r="BB24" s="30">
        <v>15</v>
      </c>
      <c r="BC24" s="30">
        <v>13</v>
      </c>
      <c r="BD24" s="30">
        <v>9</v>
      </c>
      <c r="BE24" s="30">
        <v>216</v>
      </c>
      <c r="BF24" s="30">
        <v>46</v>
      </c>
      <c r="BG24" s="30">
        <v>45</v>
      </c>
      <c r="BH24" s="30">
        <v>26</v>
      </c>
      <c r="BI24" s="30">
        <v>215</v>
      </c>
      <c r="BJ24" s="30">
        <v>10</v>
      </c>
      <c r="BK24" s="30">
        <v>9</v>
      </c>
      <c r="BL24" s="30">
        <v>7</v>
      </c>
      <c r="BM24" s="30">
        <v>205</v>
      </c>
      <c r="BN24" s="30">
        <v>47</v>
      </c>
      <c r="BO24" s="30">
        <v>46</v>
      </c>
      <c r="BP24" s="30">
        <v>21</v>
      </c>
      <c r="BQ24" s="30">
        <v>199</v>
      </c>
      <c r="BR24" s="30">
        <v>16</v>
      </c>
      <c r="BS24" s="30">
        <v>16</v>
      </c>
      <c r="BT24" s="30">
        <v>10</v>
      </c>
      <c r="BU24" s="30">
        <v>188</v>
      </c>
      <c r="BV24" s="30">
        <v>39</v>
      </c>
      <c r="BW24" s="30">
        <v>39</v>
      </c>
      <c r="BX24" s="30">
        <v>18</v>
      </c>
      <c r="BY24" s="30">
        <v>171</v>
      </c>
      <c r="BZ24" s="30">
        <v>8</v>
      </c>
      <c r="CA24" s="30">
        <v>8</v>
      </c>
      <c r="CB24" s="30">
        <v>6</v>
      </c>
      <c r="CC24" s="30">
        <v>166</v>
      </c>
      <c r="CD24" s="30">
        <v>48</v>
      </c>
      <c r="CE24" s="30">
        <v>48</v>
      </c>
      <c r="CF24" s="30">
        <v>27</v>
      </c>
      <c r="CG24" s="30">
        <v>166</v>
      </c>
      <c r="CH24" s="30">
        <v>10</v>
      </c>
      <c r="CI24" s="30">
        <v>10</v>
      </c>
      <c r="CJ24" s="30">
        <v>7</v>
      </c>
      <c r="CK24" s="30">
        <v>148</v>
      </c>
      <c r="CL24" s="30">
        <v>43</v>
      </c>
      <c r="CM24" s="30">
        <v>43</v>
      </c>
      <c r="CN24" s="30">
        <v>23</v>
      </c>
      <c r="CO24" s="30">
        <v>148</v>
      </c>
      <c r="CP24" s="30">
        <v>8</v>
      </c>
      <c r="CQ24" s="30">
        <v>8</v>
      </c>
      <c r="CR24" s="30">
        <v>5</v>
      </c>
      <c r="CS24" s="30">
        <v>141</v>
      </c>
      <c r="CT24" s="30">
        <v>45</v>
      </c>
      <c r="CU24" s="30">
        <v>45</v>
      </c>
      <c r="CV24" s="30">
        <v>21</v>
      </c>
      <c r="CW24" s="30">
        <v>137</v>
      </c>
    </row>
    <row r="25" spans="1:101" ht="17.25" customHeight="1" x14ac:dyDescent="0.2">
      <c r="A25" s="37" t="s">
        <v>27</v>
      </c>
      <c r="B25" s="38">
        <v>129</v>
      </c>
      <c r="C25" s="38">
        <v>128</v>
      </c>
      <c r="D25" s="38">
        <v>48</v>
      </c>
      <c r="E25" s="38">
        <v>305</v>
      </c>
      <c r="F25" s="38">
        <v>24</v>
      </c>
      <c r="G25" s="38">
        <v>24</v>
      </c>
      <c r="H25" s="38">
        <v>14</v>
      </c>
      <c r="I25" s="38">
        <v>284</v>
      </c>
      <c r="J25" s="38">
        <v>180</v>
      </c>
      <c r="K25" s="38">
        <v>175</v>
      </c>
      <c r="L25" s="38">
        <v>94</v>
      </c>
      <c r="M25" s="38">
        <v>335</v>
      </c>
      <c r="N25" s="38">
        <v>24</v>
      </c>
      <c r="O25" s="38">
        <v>24</v>
      </c>
      <c r="P25" s="38">
        <v>15</v>
      </c>
      <c r="Q25" s="38">
        <v>299</v>
      </c>
      <c r="R25" s="38">
        <v>163</v>
      </c>
      <c r="S25" s="38">
        <v>161</v>
      </c>
      <c r="T25" s="38">
        <v>93</v>
      </c>
      <c r="U25" s="38">
        <v>354</v>
      </c>
      <c r="V25" s="38">
        <v>34</v>
      </c>
      <c r="W25" s="38">
        <v>31</v>
      </c>
      <c r="X25" s="38">
        <v>13</v>
      </c>
      <c r="Y25" s="38">
        <v>330</v>
      </c>
      <c r="Z25" s="38">
        <v>241</v>
      </c>
      <c r="AA25" s="38">
        <v>187</v>
      </c>
      <c r="AB25" s="38">
        <v>63</v>
      </c>
      <c r="AC25" s="38">
        <v>345</v>
      </c>
      <c r="AD25" s="38">
        <v>87</v>
      </c>
      <c r="AE25" s="38">
        <v>70</v>
      </c>
      <c r="AF25" s="38">
        <v>50</v>
      </c>
      <c r="AG25" s="38">
        <v>368</v>
      </c>
      <c r="AH25" s="38">
        <v>178</v>
      </c>
      <c r="AI25" s="38">
        <v>177</v>
      </c>
      <c r="AJ25" s="38">
        <v>80</v>
      </c>
      <c r="AK25" s="38">
        <v>402</v>
      </c>
      <c r="AL25" s="38">
        <v>27</v>
      </c>
      <c r="AM25" s="38">
        <v>26</v>
      </c>
      <c r="AN25" s="38">
        <v>8</v>
      </c>
      <c r="AO25" s="38">
        <v>391</v>
      </c>
      <c r="AP25" s="38">
        <v>136</v>
      </c>
      <c r="AQ25" s="38">
        <v>134</v>
      </c>
      <c r="AR25" s="38">
        <v>46</v>
      </c>
      <c r="AS25" s="38">
        <v>376</v>
      </c>
      <c r="AT25" s="38">
        <v>28</v>
      </c>
      <c r="AU25" s="38">
        <v>28</v>
      </c>
      <c r="AV25" s="38">
        <v>11</v>
      </c>
      <c r="AW25" s="38">
        <v>351</v>
      </c>
      <c r="AX25" s="38">
        <v>140</v>
      </c>
      <c r="AY25" s="38">
        <v>137</v>
      </c>
      <c r="AZ25" s="38">
        <v>69</v>
      </c>
      <c r="BA25" s="38">
        <v>384</v>
      </c>
      <c r="BB25" s="38">
        <v>29</v>
      </c>
      <c r="BC25" s="38">
        <v>27</v>
      </c>
      <c r="BD25" s="38">
        <v>13</v>
      </c>
      <c r="BE25" s="38">
        <v>354</v>
      </c>
      <c r="BF25" s="38">
        <v>86</v>
      </c>
      <c r="BG25" s="38">
        <v>83</v>
      </c>
      <c r="BH25" s="38">
        <v>41</v>
      </c>
      <c r="BI25" s="38">
        <v>370</v>
      </c>
      <c r="BJ25" s="38">
        <v>31</v>
      </c>
      <c r="BK25" s="38">
        <v>28</v>
      </c>
      <c r="BL25" s="38">
        <v>19</v>
      </c>
      <c r="BM25" s="38">
        <v>352</v>
      </c>
      <c r="BN25" s="38">
        <v>89</v>
      </c>
      <c r="BO25" s="38">
        <v>89</v>
      </c>
      <c r="BP25" s="38">
        <v>47</v>
      </c>
      <c r="BQ25" s="38">
        <v>363</v>
      </c>
      <c r="BR25" s="38">
        <v>25</v>
      </c>
      <c r="BS25" s="38">
        <v>23</v>
      </c>
      <c r="BT25" s="38">
        <v>11</v>
      </c>
      <c r="BU25" s="38">
        <v>318</v>
      </c>
      <c r="BV25" s="38">
        <v>93</v>
      </c>
      <c r="BW25" s="38">
        <v>92</v>
      </c>
      <c r="BX25" s="38">
        <v>40</v>
      </c>
      <c r="BY25" s="38">
        <v>282</v>
      </c>
      <c r="BZ25" s="38">
        <v>20</v>
      </c>
      <c r="CA25" s="38">
        <v>20</v>
      </c>
      <c r="CB25" s="38">
        <v>12</v>
      </c>
      <c r="CC25" s="38">
        <v>287</v>
      </c>
      <c r="CD25" s="38">
        <v>79</v>
      </c>
      <c r="CE25" s="38">
        <v>79</v>
      </c>
      <c r="CF25" s="38">
        <v>29</v>
      </c>
      <c r="CG25" s="38">
        <v>277</v>
      </c>
      <c r="CH25" s="38">
        <v>14</v>
      </c>
      <c r="CI25" s="38">
        <v>14</v>
      </c>
      <c r="CJ25" s="38">
        <v>10</v>
      </c>
      <c r="CK25" s="38">
        <v>263</v>
      </c>
      <c r="CL25" s="38">
        <v>73</v>
      </c>
      <c r="CM25" s="38">
        <v>73</v>
      </c>
      <c r="CN25" s="38">
        <v>27</v>
      </c>
      <c r="CO25" s="38">
        <v>248</v>
      </c>
      <c r="CP25" s="38">
        <v>15</v>
      </c>
      <c r="CQ25" s="38">
        <v>14</v>
      </c>
      <c r="CR25" s="38">
        <v>6</v>
      </c>
      <c r="CS25" s="38">
        <v>230</v>
      </c>
      <c r="CT25" s="356">
        <v>81</v>
      </c>
      <c r="CU25" s="38">
        <v>79</v>
      </c>
      <c r="CV25" s="38">
        <v>29</v>
      </c>
      <c r="CW25" s="38">
        <v>220</v>
      </c>
    </row>
    <row r="26" spans="1:101" ht="17.25" customHeight="1" x14ac:dyDescent="0.2">
      <c r="A26" s="29" t="s">
        <v>14</v>
      </c>
      <c r="B26" s="30">
        <v>497</v>
      </c>
      <c r="C26" s="30">
        <v>484</v>
      </c>
      <c r="D26" s="30">
        <v>175</v>
      </c>
      <c r="E26" s="30">
        <v>1046</v>
      </c>
      <c r="F26" s="30">
        <v>120</v>
      </c>
      <c r="G26" s="30">
        <v>118</v>
      </c>
      <c r="H26" s="30">
        <v>87</v>
      </c>
      <c r="I26" s="30">
        <v>998</v>
      </c>
      <c r="J26" s="30">
        <v>580</v>
      </c>
      <c r="K26" s="30">
        <v>380</v>
      </c>
      <c r="L26" s="30">
        <v>215</v>
      </c>
      <c r="M26" s="30">
        <v>1067</v>
      </c>
      <c r="N26" s="30">
        <v>154</v>
      </c>
      <c r="O26" s="30">
        <v>147</v>
      </c>
      <c r="P26" s="30">
        <v>105</v>
      </c>
      <c r="Q26" s="30">
        <v>1066</v>
      </c>
      <c r="R26" s="30">
        <v>593</v>
      </c>
      <c r="S26" s="30">
        <v>414</v>
      </c>
      <c r="T26" s="30">
        <v>169</v>
      </c>
      <c r="U26" s="30">
        <v>1121</v>
      </c>
      <c r="V26" s="30">
        <v>165</v>
      </c>
      <c r="W26" s="30">
        <v>164</v>
      </c>
      <c r="X26" s="30">
        <v>115</v>
      </c>
      <c r="Y26" s="30">
        <v>1071</v>
      </c>
      <c r="Z26" s="30">
        <v>615</v>
      </c>
      <c r="AA26" s="30">
        <v>499</v>
      </c>
      <c r="AB26" s="30">
        <v>184</v>
      </c>
      <c r="AC26" s="30">
        <v>1138</v>
      </c>
      <c r="AD26" s="30">
        <v>180</v>
      </c>
      <c r="AE26" s="30">
        <v>159</v>
      </c>
      <c r="AF26" s="30">
        <v>119</v>
      </c>
      <c r="AG26" s="30">
        <v>1141</v>
      </c>
      <c r="AH26" s="30">
        <v>439</v>
      </c>
      <c r="AI26" s="30">
        <v>415</v>
      </c>
      <c r="AJ26" s="30">
        <v>182</v>
      </c>
      <c r="AK26" s="30">
        <v>1204</v>
      </c>
      <c r="AL26" s="30">
        <v>133</v>
      </c>
      <c r="AM26" s="30">
        <v>126</v>
      </c>
      <c r="AN26" s="30">
        <v>64</v>
      </c>
      <c r="AO26" s="30">
        <v>1162</v>
      </c>
      <c r="AP26" s="30">
        <v>376</v>
      </c>
      <c r="AQ26" s="30">
        <v>357</v>
      </c>
      <c r="AR26" s="30">
        <v>116</v>
      </c>
      <c r="AS26" s="30">
        <v>1162</v>
      </c>
      <c r="AT26" s="30">
        <v>101</v>
      </c>
      <c r="AU26" s="30">
        <v>98</v>
      </c>
      <c r="AV26" s="30">
        <v>56</v>
      </c>
      <c r="AW26" s="30">
        <v>1129</v>
      </c>
      <c r="AX26" s="30">
        <v>388</v>
      </c>
      <c r="AY26" s="30">
        <v>364</v>
      </c>
      <c r="AZ26" s="30">
        <v>111</v>
      </c>
      <c r="BA26" s="30">
        <v>1099</v>
      </c>
      <c r="BB26" s="30">
        <v>104</v>
      </c>
      <c r="BC26" s="30">
        <v>103</v>
      </c>
      <c r="BD26" s="30">
        <v>56</v>
      </c>
      <c r="BE26" s="30">
        <v>1059</v>
      </c>
      <c r="BF26" s="30">
        <v>291</v>
      </c>
      <c r="BG26" s="30">
        <v>289</v>
      </c>
      <c r="BH26" s="30">
        <v>134</v>
      </c>
      <c r="BI26" s="30">
        <v>1062</v>
      </c>
      <c r="BJ26" s="30">
        <v>89</v>
      </c>
      <c r="BK26" s="30">
        <v>88</v>
      </c>
      <c r="BL26" s="30">
        <v>54</v>
      </c>
      <c r="BM26" s="30">
        <v>1016</v>
      </c>
      <c r="BN26" s="30">
        <v>234</v>
      </c>
      <c r="BO26" s="30">
        <v>229</v>
      </c>
      <c r="BP26" s="30">
        <v>87</v>
      </c>
      <c r="BQ26" s="30">
        <v>960</v>
      </c>
      <c r="BR26" s="30">
        <v>99</v>
      </c>
      <c r="BS26" s="30">
        <v>98</v>
      </c>
      <c r="BT26" s="30">
        <v>47</v>
      </c>
      <c r="BU26" s="30">
        <v>887</v>
      </c>
      <c r="BV26" s="30">
        <v>193</v>
      </c>
      <c r="BW26" s="30">
        <v>193</v>
      </c>
      <c r="BX26" s="30">
        <v>62</v>
      </c>
      <c r="BY26" s="30">
        <v>826</v>
      </c>
      <c r="BZ26" s="30">
        <v>53</v>
      </c>
      <c r="CA26" s="30">
        <v>53</v>
      </c>
      <c r="CB26" s="30">
        <v>41</v>
      </c>
      <c r="CC26" s="30">
        <v>753</v>
      </c>
      <c r="CD26" s="30">
        <v>217</v>
      </c>
      <c r="CE26" s="30">
        <v>217</v>
      </c>
      <c r="CF26" s="30">
        <v>76</v>
      </c>
      <c r="CG26" s="30">
        <v>725</v>
      </c>
      <c r="CH26" s="30">
        <v>69</v>
      </c>
      <c r="CI26" s="30">
        <v>68</v>
      </c>
      <c r="CJ26" s="30">
        <v>54</v>
      </c>
      <c r="CK26" s="30">
        <v>694</v>
      </c>
      <c r="CL26" s="30">
        <v>184</v>
      </c>
      <c r="CM26" s="30">
        <v>184</v>
      </c>
      <c r="CN26" s="30">
        <v>52</v>
      </c>
      <c r="CO26" s="30">
        <v>649</v>
      </c>
      <c r="CP26" s="30">
        <v>74</v>
      </c>
      <c r="CQ26" s="30">
        <v>74</v>
      </c>
      <c r="CR26" s="30">
        <v>40</v>
      </c>
      <c r="CS26" s="30">
        <v>603</v>
      </c>
      <c r="CT26" s="30">
        <v>169</v>
      </c>
      <c r="CU26" s="30">
        <v>169</v>
      </c>
      <c r="CV26" s="30">
        <v>60</v>
      </c>
      <c r="CW26" s="30">
        <v>576</v>
      </c>
    </row>
    <row r="27" spans="1:101" ht="17.25" customHeight="1" x14ac:dyDescent="0.2">
      <c r="A27" s="37" t="s">
        <v>23</v>
      </c>
      <c r="B27" s="38">
        <v>297</v>
      </c>
      <c r="C27" s="38">
        <v>290</v>
      </c>
      <c r="D27" s="38">
        <v>130</v>
      </c>
      <c r="E27" s="38">
        <v>558</v>
      </c>
      <c r="F27" s="38">
        <v>57</v>
      </c>
      <c r="G27" s="38">
        <v>55</v>
      </c>
      <c r="H27" s="38">
        <v>29</v>
      </c>
      <c r="I27" s="38">
        <v>507</v>
      </c>
      <c r="J27" s="38">
        <v>425</v>
      </c>
      <c r="K27" s="38">
        <v>418</v>
      </c>
      <c r="L27" s="38">
        <v>202</v>
      </c>
      <c r="M27" s="38">
        <v>653</v>
      </c>
      <c r="N27" s="38">
        <v>53</v>
      </c>
      <c r="O27" s="38">
        <v>48</v>
      </c>
      <c r="P27" s="38">
        <v>27</v>
      </c>
      <c r="Q27" s="38">
        <v>591</v>
      </c>
      <c r="R27" s="38">
        <v>374</v>
      </c>
      <c r="S27" s="38">
        <v>367</v>
      </c>
      <c r="T27" s="38">
        <v>216</v>
      </c>
      <c r="U27" s="38">
        <v>753</v>
      </c>
      <c r="V27" s="38">
        <v>46</v>
      </c>
      <c r="W27" s="38">
        <v>45</v>
      </c>
      <c r="X27" s="38">
        <v>24</v>
      </c>
      <c r="Y27" s="38">
        <v>698</v>
      </c>
      <c r="Z27" s="38">
        <v>399</v>
      </c>
      <c r="AA27" s="38">
        <v>393</v>
      </c>
      <c r="AB27" s="38">
        <v>161</v>
      </c>
      <c r="AC27" s="38">
        <v>771</v>
      </c>
      <c r="AD27" s="38">
        <v>41</v>
      </c>
      <c r="AE27" s="38">
        <v>41</v>
      </c>
      <c r="AF27" s="38">
        <v>23</v>
      </c>
      <c r="AG27" s="38">
        <v>698</v>
      </c>
      <c r="AH27" s="38">
        <v>332</v>
      </c>
      <c r="AI27" s="38">
        <v>324</v>
      </c>
      <c r="AJ27" s="38">
        <v>159</v>
      </c>
      <c r="AK27" s="38">
        <v>779</v>
      </c>
      <c r="AL27" s="38">
        <v>71</v>
      </c>
      <c r="AM27" s="38">
        <v>68</v>
      </c>
      <c r="AN27" s="38">
        <v>28</v>
      </c>
      <c r="AO27" s="38">
        <v>742</v>
      </c>
      <c r="AP27" s="38">
        <v>325</v>
      </c>
      <c r="AQ27" s="38">
        <v>302</v>
      </c>
      <c r="AR27" s="38">
        <v>115</v>
      </c>
      <c r="AS27" s="38">
        <v>783</v>
      </c>
      <c r="AT27" s="38">
        <v>55</v>
      </c>
      <c r="AU27" s="38">
        <v>53</v>
      </c>
      <c r="AV27" s="38">
        <v>25</v>
      </c>
      <c r="AW27" s="38">
        <v>750</v>
      </c>
      <c r="AX27" s="38">
        <v>245</v>
      </c>
      <c r="AY27" s="38">
        <v>236</v>
      </c>
      <c r="AZ27" s="38">
        <v>87</v>
      </c>
      <c r="BA27" s="38">
        <v>727</v>
      </c>
      <c r="BB27" s="38">
        <v>32</v>
      </c>
      <c r="BC27" s="38">
        <v>30</v>
      </c>
      <c r="BD27" s="38">
        <v>17</v>
      </c>
      <c r="BE27" s="38">
        <v>678</v>
      </c>
      <c r="BF27" s="38">
        <v>151</v>
      </c>
      <c r="BG27" s="38">
        <v>146</v>
      </c>
      <c r="BH27" s="38">
        <v>68</v>
      </c>
      <c r="BI27" s="38">
        <v>651</v>
      </c>
      <c r="BJ27" s="38">
        <v>45</v>
      </c>
      <c r="BK27" s="38">
        <v>44</v>
      </c>
      <c r="BL27" s="38">
        <v>21</v>
      </c>
      <c r="BM27" s="38">
        <v>609</v>
      </c>
      <c r="BN27" s="38">
        <v>144</v>
      </c>
      <c r="BO27" s="38">
        <v>143</v>
      </c>
      <c r="BP27" s="38">
        <v>69</v>
      </c>
      <c r="BQ27" s="38">
        <v>566</v>
      </c>
      <c r="BR27" s="38">
        <v>48</v>
      </c>
      <c r="BS27" s="38">
        <v>48</v>
      </c>
      <c r="BT27" s="38">
        <v>31</v>
      </c>
      <c r="BU27" s="38">
        <v>541</v>
      </c>
      <c r="BV27" s="38">
        <v>132</v>
      </c>
      <c r="BW27" s="38">
        <v>131</v>
      </c>
      <c r="BX27" s="38">
        <v>53</v>
      </c>
      <c r="BY27" s="38">
        <v>491</v>
      </c>
      <c r="BZ27" s="38">
        <v>35</v>
      </c>
      <c r="CA27" s="38">
        <v>35</v>
      </c>
      <c r="CB27" s="38">
        <v>17</v>
      </c>
      <c r="CC27" s="38">
        <v>455</v>
      </c>
      <c r="CD27" s="38">
        <v>103</v>
      </c>
      <c r="CE27" s="38">
        <v>103</v>
      </c>
      <c r="CF27" s="38">
        <v>46</v>
      </c>
      <c r="CG27" s="38">
        <v>427</v>
      </c>
      <c r="CH27" s="38">
        <v>27</v>
      </c>
      <c r="CI27" s="38">
        <v>27</v>
      </c>
      <c r="CJ27" s="38">
        <v>19</v>
      </c>
      <c r="CK27" s="38">
        <v>400</v>
      </c>
      <c r="CL27" s="38">
        <v>151</v>
      </c>
      <c r="CM27" s="38">
        <v>151</v>
      </c>
      <c r="CN27" s="38">
        <v>50</v>
      </c>
      <c r="CO27" s="38">
        <v>394</v>
      </c>
      <c r="CP27" s="38">
        <v>27</v>
      </c>
      <c r="CQ27" s="38">
        <v>27</v>
      </c>
      <c r="CR27" s="38">
        <v>15</v>
      </c>
      <c r="CS27" s="38">
        <v>368</v>
      </c>
      <c r="CT27" s="356">
        <v>123</v>
      </c>
      <c r="CU27" s="38">
        <v>123</v>
      </c>
      <c r="CV27" s="38">
        <v>40</v>
      </c>
      <c r="CW27" s="38">
        <v>350</v>
      </c>
    </row>
    <row r="28" spans="1:101" ht="17.25" customHeight="1" x14ac:dyDescent="0.2">
      <c r="A28" s="169" t="s">
        <v>74</v>
      </c>
      <c r="B28" s="170">
        <f>SUM(B29:B33)</f>
        <v>501</v>
      </c>
      <c r="C28" s="170">
        <f t="shared" ref="C28:AS28" si="19">SUM(C29:C33)</f>
        <v>417</v>
      </c>
      <c r="D28" s="170">
        <f t="shared" si="19"/>
        <v>247</v>
      </c>
      <c r="E28" s="170">
        <f t="shared" si="19"/>
        <v>1561</v>
      </c>
      <c r="F28" s="170">
        <f t="shared" si="19"/>
        <v>206</v>
      </c>
      <c r="G28" s="170">
        <f t="shared" si="19"/>
        <v>193</v>
      </c>
      <c r="H28" s="170">
        <f t="shared" si="19"/>
        <v>129</v>
      </c>
      <c r="I28" s="170">
        <f t="shared" si="19"/>
        <v>1518</v>
      </c>
      <c r="J28" s="170">
        <f t="shared" si="19"/>
        <v>786</v>
      </c>
      <c r="K28" s="170">
        <f t="shared" si="19"/>
        <v>659</v>
      </c>
      <c r="L28" s="170">
        <f t="shared" si="19"/>
        <v>321</v>
      </c>
      <c r="M28" s="170">
        <f t="shared" si="19"/>
        <v>1679</v>
      </c>
      <c r="N28" s="170">
        <f t="shared" si="19"/>
        <v>240</v>
      </c>
      <c r="O28" s="170">
        <f t="shared" si="19"/>
        <v>231</v>
      </c>
      <c r="P28" s="170">
        <f t="shared" si="19"/>
        <v>136</v>
      </c>
      <c r="Q28" s="170">
        <f t="shared" si="19"/>
        <v>1718</v>
      </c>
      <c r="R28" s="170">
        <f t="shared" si="19"/>
        <v>746</v>
      </c>
      <c r="S28" s="170">
        <f t="shared" si="19"/>
        <v>657</v>
      </c>
      <c r="T28" s="170">
        <f t="shared" si="19"/>
        <v>353</v>
      </c>
      <c r="U28" s="170">
        <f t="shared" si="19"/>
        <v>1903</v>
      </c>
      <c r="V28" s="170">
        <f t="shared" si="19"/>
        <v>257</v>
      </c>
      <c r="W28" s="170">
        <f t="shared" si="19"/>
        <v>251</v>
      </c>
      <c r="X28" s="170">
        <f t="shared" si="19"/>
        <v>151</v>
      </c>
      <c r="Y28" s="170">
        <f t="shared" si="19"/>
        <v>1925</v>
      </c>
      <c r="Z28" s="170">
        <f t="shared" si="19"/>
        <v>884</v>
      </c>
      <c r="AA28" s="170">
        <f t="shared" si="19"/>
        <v>760</v>
      </c>
      <c r="AB28" s="170">
        <f t="shared" si="19"/>
        <v>289</v>
      </c>
      <c r="AC28" s="170">
        <f t="shared" si="19"/>
        <v>2056</v>
      </c>
      <c r="AD28" s="170">
        <f t="shared" si="19"/>
        <v>280</v>
      </c>
      <c r="AE28" s="170">
        <f t="shared" si="19"/>
        <v>269</v>
      </c>
      <c r="AF28" s="170">
        <f t="shared" si="19"/>
        <v>160</v>
      </c>
      <c r="AG28" s="170">
        <f t="shared" si="19"/>
        <v>2065</v>
      </c>
      <c r="AH28" s="170">
        <f t="shared" si="19"/>
        <v>761</v>
      </c>
      <c r="AI28" s="170">
        <f t="shared" si="19"/>
        <v>708</v>
      </c>
      <c r="AJ28" s="170">
        <f t="shared" si="19"/>
        <v>272</v>
      </c>
      <c r="AK28" s="170">
        <f t="shared" si="19"/>
        <v>2154</v>
      </c>
      <c r="AL28" s="170">
        <f t="shared" si="19"/>
        <v>317</v>
      </c>
      <c r="AM28" s="170">
        <f t="shared" si="19"/>
        <v>297</v>
      </c>
      <c r="AN28" s="170">
        <f t="shared" si="19"/>
        <v>161</v>
      </c>
      <c r="AO28" s="170">
        <f t="shared" si="19"/>
        <v>2160</v>
      </c>
      <c r="AP28" s="170">
        <f t="shared" si="19"/>
        <v>716</v>
      </c>
      <c r="AQ28" s="170">
        <f t="shared" si="19"/>
        <v>673</v>
      </c>
      <c r="AR28" s="170">
        <f t="shared" si="19"/>
        <v>266</v>
      </c>
      <c r="AS28" s="170">
        <f t="shared" si="19"/>
        <v>2199</v>
      </c>
      <c r="AT28" s="170">
        <f>SUM(AT29:AT33)</f>
        <v>213</v>
      </c>
      <c r="AU28" s="170">
        <f>SUM(AU29:AU33)</f>
        <v>198</v>
      </c>
      <c r="AV28" s="170">
        <f>SUM(AV29:AV33)</f>
        <v>106</v>
      </c>
      <c r="AW28" s="170">
        <f>SUM(AW29:AW33)</f>
        <v>2120</v>
      </c>
      <c r="AX28" s="170">
        <f t="shared" ref="AX28:BQ28" si="20">SUM(AX29:AX33)</f>
        <v>716</v>
      </c>
      <c r="AY28" s="170">
        <f t="shared" si="20"/>
        <v>641</v>
      </c>
      <c r="AZ28" s="170">
        <f t="shared" si="20"/>
        <v>212</v>
      </c>
      <c r="BA28" s="170">
        <f t="shared" si="20"/>
        <v>2063</v>
      </c>
      <c r="BB28" s="170">
        <f t="shared" si="20"/>
        <v>246</v>
      </c>
      <c r="BC28" s="170">
        <f t="shared" si="20"/>
        <v>243</v>
      </c>
      <c r="BD28" s="170">
        <f t="shared" si="20"/>
        <v>127</v>
      </c>
      <c r="BE28" s="170">
        <f t="shared" si="20"/>
        <v>1898</v>
      </c>
      <c r="BF28" s="170">
        <f t="shared" si="20"/>
        <v>589</v>
      </c>
      <c r="BG28" s="170">
        <f>SUM(BG29:BG33)</f>
        <v>575</v>
      </c>
      <c r="BH28" s="170">
        <f t="shared" si="20"/>
        <v>226</v>
      </c>
      <c r="BI28" s="170">
        <f t="shared" si="20"/>
        <v>1927</v>
      </c>
      <c r="BJ28" s="170">
        <f t="shared" si="20"/>
        <v>204</v>
      </c>
      <c r="BK28" s="170">
        <f t="shared" si="20"/>
        <v>196</v>
      </c>
      <c r="BL28" s="170">
        <f t="shared" si="20"/>
        <v>119</v>
      </c>
      <c r="BM28" s="170">
        <f t="shared" si="20"/>
        <v>1816</v>
      </c>
      <c r="BN28" s="170">
        <f t="shared" si="20"/>
        <v>534</v>
      </c>
      <c r="BO28" s="170">
        <f t="shared" si="20"/>
        <v>523</v>
      </c>
      <c r="BP28" s="170">
        <f t="shared" si="20"/>
        <v>225</v>
      </c>
      <c r="BQ28" s="170">
        <f t="shared" si="20"/>
        <v>1783</v>
      </c>
      <c r="BR28" s="170">
        <f t="shared" ref="BR28:BY28" si="21">SUM(BR29:BR33)</f>
        <v>242</v>
      </c>
      <c r="BS28" s="170">
        <f t="shared" si="21"/>
        <v>235</v>
      </c>
      <c r="BT28" s="170">
        <f t="shared" si="21"/>
        <v>134</v>
      </c>
      <c r="BU28" s="170">
        <f t="shared" si="21"/>
        <v>1724</v>
      </c>
      <c r="BV28" s="170">
        <f t="shared" si="21"/>
        <v>501</v>
      </c>
      <c r="BW28" s="170">
        <f t="shared" si="21"/>
        <v>493</v>
      </c>
      <c r="BX28" s="170">
        <f t="shared" si="21"/>
        <v>184</v>
      </c>
      <c r="BY28" s="170">
        <f t="shared" si="21"/>
        <v>1668</v>
      </c>
      <c r="BZ28" s="170">
        <f t="shared" ref="BZ28:CG28" si="22">SUM(BZ29:BZ33)</f>
        <v>190</v>
      </c>
      <c r="CA28" s="170">
        <f t="shared" si="22"/>
        <v>186</v>
      </c>
      <c r="CB28" s="170">
        <f t="shared" si="22"/>
        <v>113</v>
      </c>
      <c r="CC28" s="170">
        <f t="shared" si="22"/>
        <v>1580</v>
      </c>
      <c r="CD28" s="170">
        <f t="shared" si="22"/>
        <v>393</v>
      </c>
      <c r="CE28" s="170">
        <f t="shared" si="22"/>
        <v>390</v>
      </c>
      <c r="CF28" s="170">
        <f t="shared" si="22"/>
        <v>147</v>
      </c>
      <c r="CG28" s="170">
        <f t="shared" si="22"/>
        <v>1522</v>
      </c>
      <c r="CH28" s="170">
        <f t="shared" ref="CH28:CK28" si="23">SUM(CH29:CH33)</f>
        <v>134</v>
      </c>
      <c r="CI28" s="170">
        <f t="shared" si="23"/>
        <v>131</v>
      </c>
      <c r="CJ28" s="170">
        <f t="shared" si="23"/>
        <v>89</v>
      </c>
      <c r="CK28" s="170">
        <f t="shared" si="23"/>
        <v>1456</v>
      </c>
      <c r="CL28" s="170">
        <v>322</v>
      </c>
      <c r="CM28" s="170">
        <v>313</v>
      </c>
      <c r="CN28" s="170">
        <v>136</v>
      </c>
      <c r="CO28" s="170">
        <v>1412</v>
      </c>
      <c r="CP28" s="170">
        <v>126</v>
      </c>
      <c r="CQ28" s="170">
        <v>126</v>
      </c>
      <c r="CR28" s="170">
        <v>89</v>
      </c>
      <c r="CS28" s="170">
        <v>1330</v>
      </c>
      <c r="CT28" s="170">
        <v>288</v>
      </c>
      <c r="CU28" s="170">
        <v>282</v>
      </c>
      <c r="CV28" s="170">
        <v>128</v>
      </c>
      <c r="CW28" s="170">
        <v>1278</v>
      </c>
    </row>
    <row r="29" spans="1:101" ht="17.25" customHeight="1" x14ac:dyDescent="0.2">
      <c r="A29" s="357" t="s">
        <v>73</v>
      </c>
      <c r="B29" s="358">
        <v>193</v>
      </c>
      <c r="C29" s="358">
        <v>189</v>
      </c>
      <c r="D29" s="358">
        <v>88</v>
      </c>
      <c r="E29" s="358">
        <v>608</v>
      </c>
      <c r="F29" s="358">
        <v>62</v>
      </c>
      <c r="G29" s="358">
        <v>60</v>
      </c>
      <c r="H29" s="358">
        <v>47</v>
      </c>
      <c r="I29" s="358">
        <v>581</v>
      </c>
      <c r="J29" s="358">
        <v>233</v>
      </c>
      <c r="K29" s="358">
        <v>230</v>
      </c>
      <c r="L29" s="358">
        <v>110</v>
      </c>
      <c r="M29" s="358">
        <v>635</v>
      </c>
      <c r="N29" s="358">
        <v>82</v>
      </c>
      <c r="O29" s="358">
        <v>81</v>
      </c>
      <c r="P29" s="358">
        <v>56</v>
      </c>
      <c r="Q29" s="358">
        <v>652</v>
      </c>
      <c r="R29" s="358">
        <v>249</v>
      </c>
      <c r="S29" s="358">
        <v>233</v>
      </c>
      <c r="T29" s="358">
        <v>123</v>
      </c>
      <c r="U29" s="358">
        <v>707</v>
      </c>
      <c r="V29" s="358">
        <v>97</v>
      </c>
      <c r="W29" s="358">
        <v>97</v>
      </c>
      <c r="X29" s="358">
        <v>59</v>
      </c>
      <c r="Y29" s="358">
        <v>706</v>
      </c>
      <c r="Z29" s="358">
        <v>292</v>
      </c>
      <c r="AA29" s="358">
        <v>272</v>
      </c>
      <c r="AB29" s="358">
        <v>112</v>
      </c>
      <c r="AC29" s="358">
        <v>777</v>
      </c>
      <c r="AD29" s="358">
        <v>119</v>
      </c>
      <c r="AE29" s="358">
        <v>117</v>
      </c>
      <c r="AF29" s="358">
        <v>70</v>
      </c>
      <c r="AG29" s="358">
        <v>780</v>
      </c>
      <c r="AH29" s="358">
        <v>259</v>
      </c>
      <c r="AI29" s="358">
        <v>247</v>
      </c>
      <c r="AJ29" s="358">
        <v>99</v>
      </c>
      <c r="AK29" s="358">
        <v>805</v>
      </c>
      <c r="AL29" s="358">
        <v>127</v>
      </c>
      <c r="AM29" s="358">
        <v>123</v>
      </c>
      <c r="AN29" s="358">
        <v>77</v>
      </c>
      <c r="AO29" s="358">
        <v>820</v>
      </c>
      <c r="AP29" s="358">
        <v>252</v>
      </c>
      <c r="AQ29" s="358">
        <v>244</v>
      </c>
      <c r="AR29" s="358">
        <v>97</v>
      </c>
      <c r="AS29" s="358">
        <v>852</v>
      </c>
      <c r="AT29" s="358">
        <v>75</v>
      </c>
      <c r="AU29" s="358">
        <v>74</v>
      </c>
      <c r="AV29" s="358">
        <v>44</v>
      </c>
      <c r="AW29" s="358">
        <v>804</v>
      </c>
      <c r="AX29" s="358">
        <v>217</v>
      </c>
      <c r="AY29" s="358">
        <v>197</v>
      </c>
      <c r="AZ29" s="358">
        <v>56</v>
      </c>
      <c r="BA29" s="358">
        <v>775</v>
      </c>
      <c r="BB29" s="358">
        <v>86</v>
      </c>
      <c r="BC29" s="358">
        <v>85</v>
      </c>
      <c r="BD29" s="358">
        <v>38</v>
      </c>
      <c r="BE29" s="358">
        <v>687</v>
      </c>
      <c r="BF29" s="358">
        <v>198</v>
      </c>
      <c r="BG29" s="358">
        <v>197</v>
      </c>
      <c r="BH29" s="358">
        <v>85</v>
      </c>
      <c r="BI29" s="358">
        <v>726</v>
      </c>
      <c r="BJ29" s="358">
        <v>55</v>
      </c>
      <c r="BK29" s="358">
        <v>54</v>
      </c>
      <c r="BL29" s="358">
        <v>32</v>
      </c>
      <c r="BM29" s="358">
        <v>647</v>
      </c>
      <c r="BN29" s="358">
        <v>149</v>
      </c>
      <c r="BO29" s="358">
        <v>149</v>
      </c>
      <c r="BP29" s="358">
        <v>69</v>
      </c>
      <c r="BQ29" s="358">
        <v>622</v>
      </c>
      <c r="BR29" s="358">
        <v>62</v>
      </c>
      <c r="BS29" s="358">
        <v>61</v>
      </c>
      <c r="BT29" s="358">
        <v>35</v>
      </c>
      <c r="BU29" s="358">
        <v>575</v>
      </c>
      <c r="BV29" s="358">
        <v>128</v>
      </c>
      <c r="BW29" s="358">
        <v>127</v>
      </c>
      <c r="BX29" s="358">
        <v>51</v>
      </c>
      <c r="BY29" s="358">
        <v>545</v>
      </c>
      <c r="BZ29" s="358">
        <v>56</v>
      </c>
      <c r="CA29" s="358">
        <v>56</v>
      </c>
      <c r="CB29" s="358">
        <v>37</v>
      </c>
      <c r="CC29" s="358">
        <v>484</v>
      </c>
      <c r="CD29" s="358">
        <v>95</v>
      </c>
      <c r="CE29" s="358">
        <v>95</v>
      </c>
      <c r="CF29" s="358">
        <v>33</v>
      </c>
      <c r="CG29" s="358">
        <v>454</v>
      </c>
      <c r="CH29" s="359">
        <v>38</v>
      </c>
      <c r="CI29" s="359">
        <v>38</v>
      </c>
      <c r="CJ29" s="359">
        <v>26</v>
      </c>
      <c r="CK29" s="359">
        <v>430</v>
      </c>
      <c r="CL29" s="358">
        <v>85</v>
      </c>
      <c r="CM29" s="358">
        <v>84</v>
      </c>
      <c r="CN29" s="358">
        <v>37</v>
      </c>
      <c r="CO29" s="358">
        <v>423</v>
      </c>
      <c r="CP29" s="358">
        <v>33</v>
      </c>
      <c r="CQ29" s="358">
        <v>33</v>
      </c>
      <c r="CR29" s="358">
        <v>22</v>
      </c>
      <c r="CS29" s="358">
        <v>370</v>
      </c>
      <c r="CT29" s="358">
        <v>84</v>
      </c>
      <c r="CU29" s="358">
        <v>84</v>
      </c>
      <c r="CV29" s="358">
        <v>40</v>
      </c>
      <c r="CW29" s="358">
        <v>372</v>
      </c>
    </row>
    <row r="30" spans="1:101" ht="17.25" customHeight="1" x14ac:dyDescent="0.2">
      <c r="A30" s="37" t="s">
        <v>17</v>
      </c>
      <c r="B30" s="38">
        <v>38</v>
      </c>
      <c r="C30" s="38">
        <v>38</v>
      </c>
      <c r="D30" s="38">
        <v>24</v>
      </c>
      <c r="E30" s="38">
        <v>175</v>
      </c>
      <c r="F30" s="38">
        <v>22</v>
      </c>
      <c r="G30" s="38">
        <v>22</v>
      </c>
      <c r="H30" s="38">
        <v>15</v>
      </c>
      <c r="I30" s="38">
        <v>153</v>
      </c>
      <c r="J30" s="38">
        <v>55</v>
      </c>
      <c r="K30" s="38">
        <v>55</v>
      </c>
      <c r="L30" s="38">
        <v>31</v>
      </c>
      <c r="M30" s="38">
        <v>176</v>
      </c>
      <c r="N30" s="38">
        <v>24</v>
      </c>
      <c r="O30" s="38">
        <v>24</v>
      </c>
      <c r="P30" s="38">
        <v>15</v>
      </c>
      <c r="Q30" s="38">
        <v>172</v>
      </c>
      <c r="R30" s="38">
        <v>61</v>
      </c>
      <c r="S30" s="38">
        <v>61</v>
      </c>
      <c r="T30" s="38">
        <v>37</v>
      </c>
      <c r="U30" s="38">
        <v>189</v>
      </c>
      <c r="V30" s="38">
        <v>24</v>
      </c>
      <c r="W30" s="38">
        <v>24</v>
      </c>
      <c r="X30" s="38">
        <v>12</v>
      </c>
      <c r="Y30" s="38">
        <v>173</v>
      </c>
      <c r="Z30" s="38">
        <v>63</v>
      </c>
      <c r="AA30" s="38">
        <v>63</v>
      </c>
      <c r="AB30" s="38">
        <v>29</v>
      </c>
      <c r="AC30" s="38">
        <v>189</v>
      </c>
      <c r="AD30" s="38">
        <v>23</v>
      </c>
      <c r="AE30" s="38">
        <v>23</v>
      </c>
      <c r="AF30" s="38">
        <v>12</v>
      </c>
      <c r="AG30" s="38">
        <v>174</v>
      </c>
      <c r="AH30" s="38">
        <v>83</v>
      </c>
      <c r="AI30" s="38">
        <v>82</v>
      </c>
      <c r="AJ30" s="38">
        <v>35</v>
      </c>
      <c r="AK30" s="38">
        <v>184</v>
      </c>
      <c r="AL30" s="38">
        <v>28</v>
      </c>
      <c r="AM30" s="38">
        <v>26</v>
      </c>
      <c r="AN30" s="38">
        <v>10</v>
      </c>
      <c r="AO30" s="38">
        <v>163</v>
      </c>
      <c r="AP30" s="38">
        <v>62</v>
      </c>
      <c r="AQ30" s="38">
        <v>61</v>
      </c>
      <c r="AR30" s="38">
        <v>35</v>
      </c>
      <c r="AS30" s="38">
        <v>181</v>
      </c>
      <c r="AT30" s="38">
        <v>19</v>
      </c>
      <c r="AU30" s="38">
        <v>14</v>
      </c>
      <c r="AV30" s="38">
        <v>6</v>
      </c>
      <c r="AW30" s="38">
        <v>169</v>
      </c>
      <c r="AX30" s="38">
        <v>54</v>
      </c>
      <c r="AY30" s="38">
        <v>54</v>
      </c>
      <c r="AZ30" s="38">
        <v>18</v>
      </c>
      <c r="BA30" s="38">
        <v>154</v>
      </c>
      <c r="BB30" s="38">
        <v>31</v>
      </c>
      <c r="BC30" s="38">
        <v>31</v>
      </c>
      <c r="BD30" s="38">
        <v>18</v>
      </c>
      <c r="BE30" s="38">
        <v>153</v>
      </c>
      <c r="BF30" s="38">
        <v>57</v>
      </c>
      <c r="BG30" s="38">
        <v>57</v>
      </c>
      <c r="BH30" s="38">
        <v>21</v>
      </c>
      <c r="BI30" s="38">
        <v>151</v>
      </c>
      <c r="BJ30" s="38">
        <v>24</v>
      </c>
      <c r="BK30" s="38">
        <v>23</v>
      </c>
      <c r="BL30" s="38">
        <v>12</v>
      </c>
      <c r="BM30" s="38">
        <v>138</v>
      </c>
      <c r="BN30" s="38">
        <v>57</v>
      </c>
      <c r="BO30" s="38">
        <v>57</v>
      </c>
      <c r="BP30" s="38">
        <v>35</v>
      </c>
      <c r="BQ30" s="38">
        <v>151</v>
      </c>
      <c r="BR30" s="38">
        <v>33</v>
      </c>
      <c r="BS30" s="38">
        <v>32</v>
      </c>
      <c r="BT30" s="38">
        <v>21</v>
      </c>
      <c r="BU30" s="38">
        <v>149</v>
      </c>
      <c r="BV30" s="38">
        <v>70</v>
      </c>
      <c r="BW30" s="38">
        <v>69</v>
      </c>
      <c r="BX30" s="38">
        <v>34</v>
      </c>
      <c r="BY30" s="38">
        <v>162</v>
      </c>
      <c r="BZ30" s="38">
        <v>30</v>
      </c>
      <c r="CA30" s="38">
        <v>30</v>
      </c>
      <c r="CB30" s="38">
        <v>21</v>
      </c>
      <c r="CC30" s="38">
        <v>164</v>
      </c>
      <c r="CD30" s="38">
        <v>45</v>
      </c>
      <c r="CE30" s="38">
        <v>45</v>
      </c>
      <c r="CF30" s="38">
        <v>17</v>
      </c>
      <c r="CG30" s="38">
        <v>157</v>
      </c>
      <c r="CH30" s="320">
        <v>14</v>
      </c>
      <c r="CI30" s="320">
        <v>14</v>
      </c>
      <c r="CJ30" s="320">
        <v>10</v>
      </c>
      <c r="CK30" s="320">
        <v>143</v>
      </c>
      <c r="CL30" s="38">
        <v>36</v>
      </c>
      <c r="CM30" s="38">
        <v>36</v>
      </c>
      <c r="CN30" s="38">
        <v>18</v>
      </c>
      <c r="CO30" s="38">
        <v>151</v>
      </c>
      <c r="CP30" s="38">
        <v>18</v>
      </c>
      <c r="CQ30" s="38">
        <v>18</v>
      </c>
      <c r="CR30" s="38">
        <v>14</v>
      </c>
      <c r="CS30" s="38">
        <v>149</v>
      </c>
      <c r="CT30" s="356">
        <v>36</v>
      </c>
      <c r="CU30" s="38">
        <v>36</v>
      </c>
      <c r="CV30" s="38">
        <v>14</v>
      </c>
      <c r="CW30" s="38">
        <v>136</v>
      </c>
    </row>
    <row r="31" spans="1:101" ht="17.25" customHeight="1" x14ac:dyDescent="0.2">
      <c r="A31" s="29" t="s">
        <v>33</v>
      </c>
      <c r="B31" s="30"/>
      <c r="C31" s="30"/>
      <c r="D31" s="30"/>
      <c r="E31" s="30"/>
      <c r="F31" s="30"/>
      <c r="G31" s="30"/>
      <c r="H31" s="30"/>
      <c r="I31" s="30"/>
      <c r="J31" s="30">
        <v>45</v>
      </c>
      <c r="K31" s="30">
        <v>44</v>
      </c>
      <c r="L31" s="30">
        <v>13</v>
      </c>
      <c r="M31" s="30">
        <v>16</v>
      </c>
      <c r="N31" s="30">
        <v>7</v>
      </c>
      <c r="O31" s="30">
        <v>7</v>
      </c>
      <c r="P31" s="30">
        <v>3</v>
      </c>
      <c r="Q31" s="30">
        <v>20</v>
      </c>
      <c r="R31" s="30">
        <v>17</v>
      </c>
      <c r="S31" s="30">
        <v>17</v>
      </c>
      <c r="T31" s="30">
        <v>7</v>
      </c>
      <c r="U31" s="30">
        <v>29</v>
      </c>
      <c r="V31" s="30">
        <v>3</v>
      </c>
      <c r="W31" s="30">
        <v>3</v>
      </c>
      <c r="X31" s="30">
        <v>1</v>
      </c>
      <c r="Y31" s="30">
        <v>33</v>
      </c>
      <c r="Z31" s="30">
        <v>23</v>
      </c>
      <c r="AA31" s="30">
        <v>21</v>
      </c>
      <c r="AB31" s="30">
        <v>9</v>
      </c>
      <c r="AC31" s="30">
        <v>42</v>
      </c>
      <c r="AD31" s="30">
        <v>1</v>
      </c>
      <c r="AE31" s="30">
        <v>1</v>
      </c>
      <c r="AF31" s="30">
        <v>1</v>
      </c>
      <c r="AG31" s="30">
        <v>43</v>
      </c>
      <c r="AH31" s="30">
        <v>16</v>
      </c>
      <c r="AI31" s="30">
        <v>15</v>
      </c>
      <c r="AJ31" s="30">
        <v>5</v>
      </c>
      <c r="AK31" s="30">
        <v>46</v>
      </c>
      <c r="AL31" s="30"/>
      <c r="AM31" s="30"/>
      <c r="AN31" s="30"/>
      <c r="AO31" s="30">
        <v>52</v>
      </c>
      <c r="AP31" s="30">
        <v>18</v>
      </c>
      <c r="AQ31" s="30">
        <v>17</v>
      </c>
      <c r="AR31" s="30">
        <v>8</v>
      </c>
      <c r="AS31" s="30">
        <v>51</v>
      </c>
      <c r="AT31" s="30" t="s">
        <v>75</v>
      </c>
      <c r="AU31" s="30" t="s">
        <v>75</v>
      </c>
      <c r="AV31" s="30" t="s">
        <v>75</v>
      </c>
      <c r="AW31" s="30">
        <v>45</v>
      </c>
      <c r="AX31" s="30">
        <v>22</v>
      </c>
      <c r="AY31" s="30">
        <v>22</v>
      </c>
      <c r="AZ31" s="30">
        <v>7</v>
      </c>
      <c r="BA31" s="30">
        <v>46</v>
      </c>
      <c r="BB31" s="30">
        <v>2</v>
      </c>
      <c r="BC31" s="30">
        <v>2</v>
      </c>
      <c r="BD31" s="30">
        <v>1</v>
      </c>
      <c r="BE31" s="30">
        <v>40</v>
      </c>
      <c r="BF31" s="30">
        <v>10</v>
      </c>
      <c r="BG31" s="30">
        <v>10</v>
      </c>
      <c r="BH31" s="30">
        <v>5</v>
      </c>
      <c r="BI31" s="30">
        <v>32</v>
      </c>
      <c r="BJ31" s="30">
        <v>4</v>
      </c>
      <c r="BK31" s="30">
        <v>4</v>
      </c>
      <c r="BL31" s="30">
        <v>2</v>
      </c>
      <c r="BM31" s="30">
        <v>32</v>
      </c>
      <c r="BN31" s="30">
        <v>10</v>
      </c>
      <c r="BO31" s="30">
        <v>10</v>
      </c>
      <c r="BP31" s="30">
        <v>8</v>
      </c>
      <c r="BQ31" s="30">
        <v>33</v>
      </c>
      <c r="BR31" s="30">
        <v>4</v>
      </c>
      <c r="BS31" s="30">
        <v>4</v>
      </c>
      <c r="BT31" s="30">
        <v>3</v>
      </c>
      <c r="BU31" s="30">
        <v>33</v>
      </c>
      <c r="BV31" s="30">
        <v>13</v>
      </c>
      <c r="BW31" s="30">
        <v>13</v>
      </c>
      <c r="BX31" s="30">
        <v>5</v>
      </c>
      <c r="BY31" s="30">
        <v>28</v>
      </c>
      <c r="BZ31" s="30">
        <v>5</v>
      </c>
      <c r="CA31" s="30">
        <v>5</v>
      </c>
      <c r="CB31" s="30">
        <v>4</v>
      </c>
      <c r="CC31" s="30">
        <v>31</v>
      </c>
      <c r="CD31" s="30">
        <v>9</v>
      </c>
      <c r="CE31" s="30">
        <v>9</v>
      </c>
      <c r="CF31" s="30">
        <v>6</v>
      </c>
      <c r="CG31" s="30">
        <v>29</v>
      </c>
      <c r="CH31" s="30">
        <v>1</v>
      </c>
      <c r="CI31" s="30">
        <v>1</v>
      </c>
      <c r="CJ31" s="30">
        <v>1</v>
      </c>
      <c r="CK31" s="30">
        <v>29</v>
      </c>
      <c r="CL31" s="30">
        <v>9</v>
      </c>
      <c r="CM31" s="30">
        <v>9</v>
      </c>
      <c r="CN31" s="30">
        <v>6</v>
      </c>
      <c r="CO31" s="30">
        <v>30</v>
      </c>
      <c r="CP31" s="30">
        <v>1</v>
      </c>
      <c r="CQ31" s="30">
        <v>1</v>
      </c>
      <c r="CR31" s="30">
        <v>1</v>
      </c>
      <c r="CS31" s="30">
        <v>29</v>
      </c>
      <c r="CT31" s="30">
        <v>6</v>
      </c>
      <c r="CU31" s="30">
        <v>6</v>
      </c>
      <c r="CV31" s="30">
        <v>3</v>
      </c>
      <c r="CW31" s="30">
        <v>27</v>
      </c>
    </row>
    <row r="32" spans="1:101" ht="17.25" customHeight="1" x14ac:dyDescent="0.2">
      <c r="A32" s="355" t="s">
        <v>82</v>
      </c>
      <c r="B32" s="356">
        <v>34</v>
      </c>
      <c r="C32" s="356">
        <v>25</v>
      </c>
      <c r="D32" s="356">
        <v>17</v>
      </c>
      <c r="E32" s="356">
        <v>70</v>
      </c>
      <c r="F32" s="356">
        <v>22</v>
      </c>
      <c r="G32" s="356">
        <v>14</v>
      </c>
      <c r="H32" s="356">
        <v>10</v>
      </c>
      <c r="I32" s="356">
        <v>71</v>
      </c>
      <c r="J32" s="356">
        <v>62</v>
      </c>
      <c r="K32" s="356">
        <v>46</v>
      </c>
      <c r="L32" s="356">
        <v>28</v>
      </c>
      <c r="M32" s="356">
        <v>97</v>
      </c>
      <c r="N32" s="356">
        <v>23</v>
      </c>
      <c r="O32" s="356">
        <v>16</v>
      </c>
      <c r="P32" s="356">
        <v>12</v>
      </c>
      <c r="Q32" s="356">
        <v>97</v>
      </c>
      <c r="R32" s="356">
        <v>66</v>
      </c>
      <c r="S32" s="356">
        <v>45</v>
      </c>
      <c r="T32" s="356">
        <v>30</v>
      </c>
      <c r="U32" s="356">
        <v>120</v>
      </c>
      <c r="V32" s="356">
        <v>16</v>
      </c>
      <c r="W32" s="356">
        <v>12</v>
      </c>
      <c r="X32" s="356">
        <v>11</v>
      </c>
      <c r="Y32" s="356">
        <v>119</v>
      </c>
      <c r="Z32" s="356">
        <v>48</v>
      </c>
      <c r="AA32" s="356">
        <v>29</v>
      </c>
      <c r="AB32" s="356">
        <v>11</v>
      </c>
      <c r="AC32" s="356">
        <v>112</v>
      </c>
      <c r="AD32" s="356">
        <v>24</v>
      </c>
      <c r="AE32" s="356">
        <v>17</v>
      </c>
      <c r="AF32" s="356">
        <v>10</v>
      </c>
      <c r="AG32" s="356">
        <v>113</v>
      </c>
      <c r="AH32" s="356">
        <v>48</v>
      </c>
      <c r="AI32" s="356">
        <v>27</v>
      </c>
      <c r="AJ32" s="356">
        <v>14</v>
      </c>
      <c r="AK32" s="356">
        <v>116</v>
      </c>
      <c r="AL32" s="356">
        <v>28</v>
      </c>
      <c r="AM32" s="356">
        <v>18</v>
      </c>
      <c r="AN32" s="356">
        <v>14</v>
      </c>
      <c r="AO32" s="356">
        <v>126</v>
      </c>
      <c r="AP32" s="356">
        <v>42</v>
      </c>
      <c r="AQ32" s="356">
        <v>24</v>
      </c>
      <c r="AR32" s="356">
        <v>16</v>
      </c>
      <c r="AS32" s="356">
        <v>122</v>
      </c>
      <c r="AT32" s="356">
        <v>16</v>
      </c>
      <c r="AU32" s="356">
        <v>9</v>
      </c>
      <c r="AV32" s="356">
        <v>6</v>
      </c>
      <c r="AW32" s="356">
        <v>111</v>
      </c>
      <c r="AX32" s="356">
        <v>57</v>
      </c>
      <c r="AY32" s="356">
        <v>30</v>
      </c>
      <c r="AZ32" s="356">
        <v>19</v>
      </c>
      <c r="BA32" s="356">
        <v>120</v>
      </c>
      <c r="BB32" s="356">
        <v>24</v>
      </c>
      <c r="BC32" s="356">
        <v>22</v>
      </c>
      <c r="BD32" s="356">
        <v>14</v>
      </c>
      <c r="BE32" s="356">
        <v>105</v>
      </c>
      <c r="BF32" s="356">
        <v>46</v>
      </c>
      <c r="BG32" s="356">
        <v>33</v>
      </c>
      <c r="BH32" s="356">
        <v>15</v>
      </c>
      <c r="BI32" s="356">
        <v>103</v>
      </c>
      <c r="BJ32" s="356">
        <v>19</v>
      </c>
      <c r="BK32" s="356">
        <v>15</v>
      </c>
      <c r="BL32" s="356">
        <v>10</v>
      </c>
      <c r="BM32" s="356">
        <v>107</v>
      </c>
      <c r="BN32" s="356">
        <v>30</v>
      </c>
      <c r="BO32" s="356">
        <v>19</v>
      </c>
      <c r="BP32" s="356">
        <v>12</v>
      </c>
      <c r="BQ32" s="356">
        <v>102</v>
      </c>
      <c r="BR32" s="356">
        <v>18</v>
      </c>
      <c r="BS32" s="356">
        <v>14</v>
      </c>
      <c r="BT32" s="356">
        <v>11</v>
      </c>
      <c r="BU32" s="356">
        <v>101</v>
      </c>
      <c r="BV32" s="356">
        <v>32</v>
      </c>
      <c r="BW32" s="356">
        <v>26</v>
      </c>
      <c r="BX32" s="356">
        <v>18</v>
      </c>
      <c r="BY32" s="356">
        <v>106</v>
      </c>
      <c r="BZ32" s="356">
        <v>17</v>
      </c>
      <c r="CA32" s="356">
        <v>13</v>
      </c>
      <c r="CB32" s="356">
        <v>6</v>
      </c>
      <c r="CC32" s="356">
        <v>96</v>
      </c>
      <c r="CD32" s="356">
        <v>27</v>
      </c>
      <c r="CE32" s="356">
        <v>24</v>
      </c>
      <c r="CF32" s="356">
        <v>11</v>
      </c>
      <c r="CG32" s="356">
        <v>102</v>
      </c>
      <c r="CH32" s="356">
        <v>20</v>
      </c>
      <c r="CI32" s="356">
        <v>17</v>
      </c>
      <c r="CJ32" s="356">
        <v>14</v>
      </c>
      <c r="CK32" s="356">
        <v>102</v>
      </c>
      <c r="CL32" s="356">
        <v>24</v>
      </c>
      <c r="CM32" s="356">
        <v>18</v>
      </c>
      <c r="CN32" s="356">
        <v>7</v>
      </c>
      <c r="CO32" s="356">
        <v>95</v>
      </c>
      <c r="CP32" s="356">
        <v>8</v>
      </c>
      <c r="CQ32" s="356">
        <v>8</v>
      </c>
      <c r="CR32" s="356">
        <v>5</v>
      </c>
      <c r="CS32" s="356">
        <v>84</v>
      </c>
      <c r="CT32" s="356">
        <v>28</v>
      </c>
      <c r="CU32" s="356">
        <v>22</v>
      </c>
      <c r="CV32" s="356">
        <v>16</v>
      </c>
      <c r="CW32" s="356">
        <v>89</v>
      </c>
    </row>
    <row r="33" spans="1:101" ht="17.25" customHeight="1" x14ac:dyDescent="0.2">
      <c r="A33" s="29" t="s">
        <v>34</v>
      </c>
      <c r="B33" s="30">
        <v>236</v>
      </c>
      <c r="C33" s="30">
        <v>165</v>
      </c>
      <c r="D33" s="30">
        <v>118</v>
      </c>
      <c r="E33" s="30">
        <v>708</v>
      </c>
      <c r="F33" s="30">
        <v>100</v>
      </c>
      <c r="G33" s="30">
        <v>97</v>
      </c>
      <c r="H33" s="30">
        <v>57</v>
      </c>
      <c r="I33" s="30">
        <v>713</v>
      </c>
      <c r="J33" s="30">
        <v>391</v>
      </c>
      <c r="K33" s="30">
        <v>284</v>
      </c>
      <c r="L33" s="30">
        <v>139</v>
      </c>
      <c r="M33" s="30">
        <v>755</v>
      </c>
      <c r="N33" s="30">
        <v>104</v>
      </c>
      <c r="O33" s="30">
        <v>103</v>
      </c>
      <c r="P33" s="30">
        <v>50</v>
      </c>
      <c r="Q33" s="30">
        <v>777</v>
      </c>
      <c r="R33" s="30">
        <v>353</v>
      </c>
      <c r="S33" s="30">
        <v>301</v>
      </c>
      <c r="T33" s="30">
        <v>156</v>
      </c>
      <c r="U33" s="30">
        <v>858</v>
      </c>
      <c r="V33" s="30">
        <v>117</v>
      </c>
      <c r="W33" s="30">
        <v>115</v>
      </c>
      <c r="X33" s="30">
        <v>68</v>
      </c>
      <c r="Y33" s="30">
        <v>894</v>
      </c>
      <c r="Z33" s="30">
        <v>458</v>
      </c>
      <c r="AA33" s="30">
        <v>375</v>
      </c>
      <c r="AB33" s="30">
        <v>128</v>
      </c>
      <c r="AC33" s="30">
        <v>936</v>
      </c>
      <c r="AD33" s="30">
        <v>113</v>
      </c>
      <c r="AE33" s="30">
        <v>111</v>
      </c>
      <c r="AF33" s="30">
        <v>67</v>
      </c>
      <c r="AG33" s="30">
        <v>955</v>
      </c>
      <c r="AH33" s="30">
        <v>355</v>
      </c>
      <c r="AI33" s="30">
        <v>337</v>
      </c>
      <c r="AJ33" s="30">
        <v>119</v>
      </c>
      <c r="AK33" s="30">
        <v>1003</v>
      </c>
      <c r="AL33" s="30">
        <v>134</v>
      </c>
      <c r="AM33" s="30">
        <v>130</v>
      </c>
      <c r="AN33" s="30">
        <v>60</v>
      </c>
      <c r="AO33" s="30">
        <v>999</v>
      </c>
      <c r="AP33" s="30">
        <v>342</v>
      </c>
      <c r="AQ33" s="30">
        <v>327</v>
      </c>
      <c r="AR33" s="30">
        <v>110</v>
      </c>
      <c r="AS33" s="30">
        <v>993</v>
      </c>
      <c r="AT33" s="30">
        <v>103</v>
      </c>
      <c r="AU33" s="30">
        <v>101</v>
      </c>
      <c r="AV33" s="30">
        <v>50</v>
      </c>
      <c r="AW33" s="30">
        <v>991</v>
      </c>
      <c r="AX33" s="30">
        <v>366</v>
      </c>
      <c r="AY33" s="30">
        <v>338</v>
      </c>
      <c r="AZ33" s="30">
        <v>112</v>
      </c>
      <c r="BA33" s="30">
        <v>968</v>
      </c>
      <c r="BB33" s="30">
        <v>103</v>
      </c>
      <c r="BC33" s="30">
        <v>103</v>
      </c>
      <c r="BD33" s="30">
        <v>56</v>
      </c>
      <c r="BE33" s="30">
        <v>913</v>
      </c>
      <c r="BF33" s="30">
        <v>278</v>
      </c>
      <c r="BG33" s="30">
        <v>278</v>
      </c>
      <c r="BH33" s="30">
        <v>100</v>
      </c>
      <c r="BI33" s="30">
        <v>915</v>
      </c>
      <c r="BJ33" s="30">
        <v>102</v>
      </c>
      <c r="BK33" s="30">
        <v>100</v>
      </c>
      <c r="BL33" s="30">
        <v>63</v>
      </c>
      <c r="BM33" s="30">
        <v>892</v>
      </c>
      <c r="BN33" s="30">
        <v>288</v>
      </c>
      <c r="BO33" s="30">
        <v>288</v>
      </c>
      <c r="BP33" s="30">
        <v>101</v>
      </c>
      <c r="BQ33" s="30">
        <v>875</v>
      </c>
      <c r="BR33" s="30">
        <v>125</v>
      </c>
      <c r="BS33" s="30">
        <v>124</v>
      </c>
      <c r="BT33" s="30">
        <v>64</v>
      </c>
      <c r="BU33" s="30">
        <v>866</v>
      </c>
      <c r="BV33" s="30">
        <v>258</v>
      </c>
      <c r="BW33" s="30">
        <v>258</v>
      </c>
      <c r="BX33" s="30">
        <v>76</v>
      </c>
      <c r="BY33" s="30">
        <v>827</v>
      </c>
      <c r="BZ33" s="30">
        <v>82</v>
      </c>
      <c r="CA33" s="30">
        <v>82</v>
      </c>
      <c r="CB33" s="30">
        <v>45</v>
      </c>
      <c r="CC33" s="30">
        <v>805</v>
      </c>
      <c r="CD33" s="30">
        <v>217</v>
      </c>
      <c r="CE33" s="30">
        <v>217</v>
      </c>
      <c r="CF33" s="30">
        <v>80</v>
      </c>
      <c r="CG33" s="30">
        <v>780</v>
      </c>
      <c r="CH33" s="30">
        <v>61</v>
      </c>
      <c r="CI33" s="30">
        <v>61</v>
      </c>
      <c r="CJ33" s="30">
        <v>38</v>
      </c>
      <c r="CK33" s="30">
        <v>752</v>
      </c>
      <c r="CL33" s="30">
        <v>168</v>
      </c>
      <c r="CM33" s="30">
        <v>166</v>
      </c>
      <c r="CN33" s="30">
        <v>68</v>
      </c>
      <c r="CO33" s="30">
        <v>713</v>
      </c>
      <c r="CP33" s="30">
        <v>66</v>
      </c>
      <c r="CQ33" s="30">
        <v>66</v>
      </c>
      <c r="CR33" s="30">
        <v>47</v>
      </c>
      <c r="CS33" s="30">
        <v>698</v>
      </c>
      <c r="CT33" s="30">
        <v>134</v>
      </c>
      <c r="CU33" s="30">
        <v>134</v>
      </c>
      <c r="CV33" s="30">
        <v>55</v>
      </c>
      <c r="CW33" s="30">
        <v>654</v>
      </c>
    </row>
    <row r="34" spans="1:101" ht="17.25" customHeight="1" x14ac:dyDescent="0.2">
      <c r="A34" s="169" t="s">
        <v>666</v>
      </c>
      <c r="B34" s="170">
        <f t="shared" ref="B34:BM34" si="24">SUM(B35:B37)</f>
        <v>80</v>
      </c>
      <c r="C34" s="170">
        <f t="shared" si="24"/>
        <v>65</v>
      </c>
      <c r="D34" s="170">
        <f t="shared" si="24"/>
        <v>45</v>
      </c>
      <c r="E34" s="170">
        <f t="shared" si="24"/>
        <v>200</v>
      </c>
      <c r="F34" s="170">
        <f t="shared" si="24"/>
        <v>21</v>
      </c>
      <c r="G34" s="170">
        <f t="shared" si="24"/>
        <v>19</v>
      </c>
      <c r="H34" s="170">
        <f t="shared" si="24"/>
        <v>7</v>
      </c>
      <c r="I34" s="170">
        <f t="shared" si="24"/>
        <v>177</v>
      </c>
      <c r="J34" s="170">
        <f t="shared" si="24"/>
        <v>62</v>
      </c>
      <c r="K34" s="170">
        <f t="shared" si="24"/>
        <v>60</v>
      </c>
      <c r="L34" s="170">
        <f t="shared" si="24"/>
        <v>22</v>
      </c>
      <c r="M34" s="170">
        <f t="shared" si="24"/>
        <v>177</v>
      </c>
      <c r="N34" s="170">
        <f t="shared" si="24"/>
        <v>23</v>
      </c>
      <c r="O34" s="170">
        <f t="shared" si="24"/>
        <v>21</v>
      </c>
      <c r="P34" s="170">
        <f t="shared" si="24"/>
        <v>13</v>
      </c>
      <c r="Q34" s="170">
        <f t="shared" si="24"/>
        <v>178</v>
      </c>
      <c r="R34" s="170">
        <f t="shared" si="24"/>
        <v>76</v>
      </c>
      <c r="S34" s="170">
        <f t="shared" si="24"/>
        <v>71</v>
      </c>
      <c r="T34" s="170">
        <f t="shared" si="24"/>
        <v>36</v>
      </c>
      <c r="U34" s="170">
        <f t="shared" si="24"/>
        <v>181</v>
      </c>
      <c r="V34" s="170">
        <f t="shared" si="24"/>
        <v>19</v>
      </c>
      <c r="W34" s="170">
        <f t="shared" si="24"/>
        <v>19</v>
      </c>
      <c r="X34" s="170">
        <f t="shared" si="24"/>
        <v>10</v>
      </c>
      <c r="Y34" s="170">
        <f t="shared" si="24"/>
        <v>165</v>
      </c>
      <c r="Z34" s="170">
        <f t="shared" si="24"/>
        <v>59</v>
      </c>
      <c r="AA34" s="170">
        <f t="shared" si="24"/>
        <v>58</v>
      </c>
      <c r="AB34" s="170">
        <f t="shared" si="24"/>
        <v>29</v>
      </c>
      <c r="AC34" s="170">
        <f t="shared" si="24"/>
        <v>157</v>
      </c>
      <c r="AD34" s="170">
        <f t="shared" si="24"/>
        <v>20</v>
      </c>
      <c r="AE34" s="170">
        <f t="shared" si="24"/>
        <v>19</v>
      </c>
      <c r="AF34" s="170">
        <f t="shared" si="24"/>
        <v>12</v>
      </c>
      <c r="AG34" s="170">
        <f t="shared" si="24"/>
        <v>153</v>
      </c>
      <c r="AH34" s="170">
        <f t="shared" si="24"/>
        <v>37</v>
      </c>
      <c r="AI34" s="170">
        <f t="shared" si="24"/>
        <v>37</v>
      </c>
      <c r="AJ34" s="170">
        <f t="shared" si="24"/>
        <v>13</v>
      </c>
      <c r="AK34" s="170">
        <f t="shared" si="24"/>
        <v>141</v>
      </c>
      <c r="AL34" s="170">
        <f t="shared" si="24"/>
        <v>22</v>
      </c>
      <c r="AM34" s="170">
        <f t="shared" si="24"/>
        <v>17</v>
      </c>
      <c r="AN34" s="170">
        <f t="shared" si="24"/>
        <v>7</v>
      </c>
      <c r="AO34" s="170">
        <f t="shared" si="24"/>
        <v>138</v>
      </c>
      <c r="AP34" s="170">
        <f t="shared" si="24"/>
        <v>41</v>
      </c>
      <c r="AQ34" s="170">
        <f t="shared" si="24"/>
        <v>37</v>
      </c>
      <c r="AR34" s="170">
        <f t="shared" si="24"/>
        <v>13</v>
      </c>
      <c r="AS34" s="170">
        <f t="shared" si="24"/>
        <v>125</v>
      </c>
      <c r="AT34" s="170">
        <f t="shared" si="24"/>
        <v>22</v>
      </c>
      <c r="AU34" s="170">
        <f t="shared" si="24"/>
        <v>19</v>
      </c>
      <c r="AV34" s="170">
        <f t="shared" si="24"/>
        <v>7</v>
      </c>
      <c r="AW34" s="170">
        <f t="shared" si="24"/>
        <v>128</v>
      </c>
      <c r="AX34" s="170">
        <f t="shared" si="24"/>
        <v>40</v>
      </c>
      <c r="AY34" s="170">
        <f t="shared" si="24"/>
        <v>38</v>
      </c>
      <c r="AZ34" s="170">
        <f t="shared" si="24"/>
        <v>11</v>
      </c>
      <c r="BA34" s="170">
        <f t="shared" si="24"/>
        <v>112</v>
      </c>
      <c r="BB34" s="170">
        <f t="shared" si="24"/>
        <v>38</v>
      </c>
      <c r="BC34" s="170">
        <f t="shared" si="24"/>
        <v>32</v>
      </c>
      <c r="BD34" s="170">
        <f t="shared" si="24"/>
        <v>13</v>
      </c>
      <c r="BE34" s="170">
        <f t="shared" si="24"/>
        <v>113</v>
      </c>
      <c r="BF34" s="170">
        <f t="shared" si="24"/>
        <v>48</v>
      </c>
      <c r="BG34" s="170">
        <f>SUM(BG35:BG37)</f>
        <v>47</v>
      </c>
      <c r="BH34" s="170">
        <f t="shared" si="24"/>
        <v>21</v>
      </c>
      <c r="BI34" s="170">
        <f t="shared" si="24"/>
        <v>111</v>
      </c>
      <c r="BJ34" s="170">
        <f t="shared" si="24"/>
        <v>18</v>
      </c>
      <c r="BK34" s="170">
        <f t="shared" si="24"/>
        <v>13</v>
      </c>
      <c r="BL34" s="170">
        <f t="shared" si="24"/>
        <v>5</v>
      </c>
      <c r="BM34" s="170">
        <f t="shared" si="24"/>
        <v>105</v>
      </c>
      <c r="BN34" s="170">
        <f t="shared" ref="BN34:CK34" si="25">SUM(BN35:BN37)</f>
        <v>26</v>
      </c>
      <c r="BO34" s="170">
        <f t="shared" si="25"/>
        <v>26</v>
      </c>
      <c r="BP34" s="170">
        <f t="shared" si="25"/>
        <v>10</v>
      </c>
      <c r="BQ34" s="170">
        <f t="shared" si="25"/>
        <v>98</v>
      </c>
      <c r="BR34" s="170">
        <f t="shared" si="25"/>
        <v>15</v>
      </c>
      <c r="BS34" s="170">
        <f t="shared" si="25"/>
        <v>15</v>
      </c>
      <c r="BT34" s="170">
        <f t="shared" si="25"/>
        <v>6</v>
      </c>
      <c r="BU34" s="170">
        <f t="shared" si="25"/>
        <v>95</v>
      </c>
      <c r="BV34" s="170">
        <f t="shared" si="25"/>
        <v>29</v>
      </c>
      <c r="BW34" s="170">
        <f t="shared" si="25"/>
        <v>29</v>
      </c>
      <c r="BX34" s="170">
        <f t="shared" si="25"/>
        <v>15</v>
      </c>
      <c r="BY34" s="170">
        <f t="shared" si="25"/>
        <v>98</v>
      </c>
      <c r="BZ34" s="170">
        <f t="shared" si="25"/>
        <v>9</v>
      </c>
      <c r="CA34" s="170">
        <f t="shared" si="25"/>
        <v>9</v>
      </c>
      <c r="CB34" s="170">
        <f t="shared" si="25"/>
        <v>8</v>
      </c>
      <c r="CC34" s="170">
        <f t="shared" si="25"/>
        <v>96</v>
      </c>
      <c r="CD34" s="170">
        <f t="shared" si="25"/>
        <v>29</v>
      </c>
      <c r="CE34" s="170">
        <f t="shared" si="25"/>
        <v>29</v>
      </c>
      <c r="CF34" s="170">
        <f t="shared" si="25"/>
        <v>15</v>
      </c>
      <c r="CG34" s="170">
        <f t="shared" si="25"/>
        <v>99</v>
      </c>
      <c r="CH34" s="170">
        <f t="shared" si="25"/>
        <v>8</v>
      </c>
      <c r="CI34" s="170">
        <f t="shared" si="25"/>
        <v>8</v>
      </c>
      <c r="CJ34" s="170">
        <f t="shared" si="25"/>
        <v>7</v>
      </c>
      <c r="CK34" s="170">
        <f t="shared" si="25"/>
        <v>95</v>
      </c>
      <c r="CL34" s="170">
        <v>22</v>
      </c>
      <c r="CM34" s="170">
        <v>22</v>
      </c>
      <c r="CN34" s="170">
        <v>8</v>
      </c>
      <c r="CO34" s="170">
        <v>84</v>
      </c>
      <c r="CP34" s="170">
        <v>7</v>
      </c>
      <c r="CQ34" s="170">
        <v>7</v>
      </c>
      <c r="CR34" s="170">
        <v>3</v>
      </c>
      <c r="CS34" s="170">
        <v>83</v>
      </c>
      <c r="CT34" s="170">
        <v>11</v>
      </c>
      <c r="CU34" s="170">
        <v>11</v>
      </c>
      <c r="CV34" s="170">
        <v>6</v>
      </c>
      <c r="CW34" s="170">
        <v>70</v>
      </c>
    </row>
    <row r="35" spans="1:101" ht="17.25" customHeight="1" x14ac:dyDescent="0.2">
      <c r="A35" s="29" t="s">
        <v>83</v>
      </c>
      <c r="B35" s="30">
        <v>80</v>
      </c>
      <c r="C35" s="30">
        <v>65</v>
      </c>
      <c r="D35" s="30">
        <v>45</v>
      </c>
      <c r="E35" s="30">
        <v>200</v>
      </c>
      <c r="F35" s="30">
        <v>21</v>
      </c>
      <c r="G35" s="30">
        <v>19</v>
      </c>
      <c r="H35" s="30">
        <v>7</v>
      </c>
      <c r="I35" s="30">
        <v>177</v>
      </c>
      <c r="J35" s="30">
        <v>62</v>
      </c>
      <c r="K35" s="30">
        <v>60</v>
      </c>
      <c r="L35" s="30">
        <v>22</v>
      </c>
      <c r="M35" s="30">
        <v>177</v>
      </c>
      <c r="N35" s="30">
        <v>23</v>
      </c>
      <c r="O35" s="30">
        <v>21</v>
      </c>
      <c r="P35" s="30">
        <v>13</v>
      </c>
      <c r="Q35" s="30">
        <v>178</v>
      </c>
      <c r="R35" s="30">
        <v>60</v>
      </c>
      <c r="S35" s="30">
        <v>55</v>
      </c>
      <c r="T35" s="30">
        <v>27</v>
      </c>
      <c r="U35" s="30">
        <v>172</v>
      </c>
      <c r="V35" s="30">
        <v>17</v>
      </c>
      <c r="W35" s="30">
        <v>17</v>
      </c>
      <c r="X35" s="30">
        <v>10</v>
      </c>
      <c r="Y35" s="30">
        <v>155</v>
      </c>
      <c r="Z35" s="30">
        <v>43</v>
      </c>
      <c r="AA35" s="30">
        <v>42</v>
      </c>
      <c r="AB35" s="30">
        <v>23</v>
      </c>
      <c r="AC35" s="30">
        <v>142</v>
      </c>
      <c r="AD35" s="30">
        <v>20</v>
      </c>
      <c r="AE35" s="30">
        <v>19</v>
      </c>
      <c r="AF35" s="30">
        <v>12</v>
      </c>
      <c r="AG35" s="30">
        <v>141</v>
      </c>
      <c r="AH35" s="30">
        <v>37</v>
      </c>
      <c r="AI35" s="30">
        <v>37</v>
      </c>
      <c r="AJ35" s="30">
        <v>13</v>
      </c>
      <c r="AK35" s="30">
        <v>129</v>
      </c>
      <c r="AL35" s="30">
        <v>22</v>
      </c>
      <c r="AM35" s="30">
        <v>17</v>
      </c>
      <c r="AN35" s="30">
        <v>7</v>
      </c>
      <c r="AO35" s="30">
        <v>126</v>
      </c>
      <c r="AP35" s="30">
        <v>41</v>
      </c>
      <c r="AQ35" s="30">
        <v>37</v>
      </c>
      <c r="AR35" s="30">
        <v>13</v>
      </c>
      <c r="AS35" s="30">
        <v>114</v>
      </c>
      <c r="AT35" s="30">
        <v>22</v>
      </c>
      <c r="AU35" s="30">
        <v>19</v>
      </c>
      <c r="AV35" s="30">
        <v>7</v>
      </c>
      <c r="AW35" s="30">
        <v>118</v>
      </c>
      <c r="AX35" s="30">
        <v>40</v>
      </c>
      <c r="AY35" s="30">
        <v>38</v>
      </c>
      <c r="AZ35" s="30">
        <v>11</v>
      </c>
      <c r="BA35" s="30">
        <v>106</v>
      </c>
      <c r="BB35" s="30">
        <v>38</v>
      </c>
      <c r="BC35" s="30">
        <v>32</v>
      </c>
      <c r="BD35" s="30">
        <v>13</v>
      </c>
      <c r="BE35" s="30">
        <v>110</v>
      </c>
      <c r="BF35" s="30">
        <v>48</v>
      </c>
      <c r="BG35" s="30">
        <v>47</v>
      </c>
      <c r="BH35" s="30">
        <v>21</v>
      </c>
      <c r="BI35" s="30">
        <v>107</v>
      </c>
      <c r="BJ35" s="30">
        <v>18</v>
      </c>
      <c r="BK35" s="30">
        <v>13</v>
      </c>
      <c r="BL35" s="30">
        <v>5</v>
      </c>
      <c r="BM35" s="30">
        <v>100</v>
      </c>
      <c r="BN35" s="30">
        <v>26</v>
      </c>
      <c r="BO35" s="30">
        <v>26</v>
      </c>
      <c r="BP35" s="30">
        <v>10</v>
      </c>
      <c r="BQ35" s="30">
        <v>95</v>
      </c>
      <c r="BR35" s="30">
        <v>15</v>
      </c>
      <c r="BS35" s="30">
        <v>15</v>
      </c>
      <c r="BT35" s="30">
        <v>6</v>
      </c>
      <c r="BU35" s="30">
        <v>92</v>
      </c>
      <c r="BV35" s="30">
        <v>29</v>
      </c>
      <c r="BW35" s="30">
        <v>29</v>
      </c>
      <c r="BX35" s="30">
        <v>15</v>
      </c>
      <c r="BY35" s="30">
        <v>97</v>
      </c>
      <c r="BZ35" s="30">
        <v>9</v>
      </c>
      <c r="CA35" s="30">
        <v>9</v>
      </c>
      <c r="CB35" s="30">
        <v>8</v>
      </c>
      <c r="CC35" s="30">
        <v>95</v>
      </c>
      <c r="CD35" s="30">
        <v>29</v>
      </c>
      <c r="CE35" s="30">
        <v>29</v>
      </c>
      <c r="CF35" s="30">
        <v>15</v>
      </c>
      <c r="CG35" s="30">
        <v>98</v>
      </c>
      <c r="CH35" s="30">
        <v>8</v>
      </c>
      <c r="CI35" s="30">
        <v>8</v>
      </c>
      <c r="CJ35" s="30">
        <v>7</v>
      </c>
      <c r="CK35" s="30">
        <v>95</v>
      </c>
      <c r="CL35" s="30">
        <v>22</v>
      </c>
      <c r="CM35" s="30">
        <v>22</v>
      </c>
      <c r="CN35" s="30">
        <v>8</v>
      </c>
      <c r="CO35" s="30">
        <v>84</v>
      </c>
      <c r="CP35" s="30">
        <v>7</v>
      </c>
      <c r="CQ35" s="30">
        <v>7</v>
      </c>
      <c r="CR35" s="30">
        <v>3</v>
      </c>
      <c r="CS35" s="30">
        <v>82</v>
      </c>
      <c r="CT35" s="30">
        <v>11</v>
      </c>
      <c r="CU35" s="30">
        <v>11</v>
      </c>
      <c r="CV35" s="30">
        <v>6</v>
      </c>
      <c r="CW35" s="30">
        <v>70</v>
      </c>
    </row>
    <row r="36" spans="1:101" ht="17.25" customHeight="1" x14ac:dyDescent="0.2">
      <c r="A36" s="37" t="s">
        <v>95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>
        <v>5</v>
      </c>
      <c r="S36" s="38">
        <v>5</v>
      </c>
      <c r="T36" s="38">
        <v>2</v>
      </c>
      <c r="U36" s="38">
        <v>2</v>
      </c>
      <c r="V36" s="38">
        <v>2</v>
      </c>
      <c r="W36" s="38">
        <v>2</v>
      </c>
      <c r="X36" s="38"/>
      <c r="Y36" s="38">
        <v>4</v>
      </c>
      <c r="Z36" s="38">
        <v>9</v>
      </c>
      <c r="AA36" s="38">
        <v>9</v>
      </c>
      <c r="AB36" s="38">
        <v>3</v>
      </c>
      <c r="AC36" s="38">
        <v>7</v>
      </c>
      <c r="AD36" s="38"/>
      <c r="AE36" s="38"/>
      <c r="AF36" s="38"/>
      <c r="AG36" s="38">
        <v>5</v>
      </c>
      <c r="AH36" s="38"/>
      <c r="AI36" s="38"/>
      <c r="AJ36" s="38"/>
      <c r="AK36" s="38">
        <v>5</v>
      </c>
      <c r="AL36" s="38"/>
      <c r="AM36" s="38"/>
      <c r="AN36" s="38"/>
      <c r="AO36" s="38">
        <v>5</v>
      </c>
      <c r="AP36" s="38">
        <v>0</v>
      </c>
      <c r="AQ36" s="38">
        <v>0</v>
      </c>
      <c r="AR36" s="38">
        <v>0</v>
      </c>
      <c r="AS36" s="38">
        <v>5</v>
      </c>
      <c r="AT36" s="38" t="s">
        <v>75</v>
      </c>
      <c r="AU36" s="38" t="s">
        <v>75</v>
      </c>
      <c r="AV36" s="38" t="s">
        <v>75</v>
      </c>
      <c r="AW36" s="38">
        <v>5</v>
      </c>
      <c r="AX36" s="38" t="s">
        <v>75</v>
      </c>
      <c r="AY36" s="38" t="s">
        <v>75</v>
      </c>
      <c r="AZ36" s="38" t="s">
        <v>75</v>
      </c>
      <c r="BA36" s="38">
        <v>3</v>
      </c>
      <c r="BB36" s="38" t="s">
        <v>75</v>
      </c>
      <c r="BC36" s="38" t="s">
        <v>75</v>
      </c>
      <c r="BD36" s="38" t="s">
        <v>75</v>
      </c>
      <c r="BE36" s="38">
        <v>1</v>
      </c>
      <c r="BF36" s="38" t="s">
        <v>75</v>
      </c>
      <c r="BG36" s="38" t="s">
        <v>75</v>
      </c>
      <c r="BH36" s="38" t="s">
        <v>75</v>
      </c>
      <c r="BI36" s="38">
        <v>2</v>
      </c>
      <c r="BJ36" s="38" t="s">
        <v>75</v>
      </c>
      <c r="BK36" s="38" t="s">
        <v>75</v>
      </c>
      <c r="BL36" s="38" t="s">
        <v>75</v>
      </c>
      <c r="BM36" s="38">
        <v>3</v>
      </c>
      <c r="BN36" s="38" t="s">
        <v>75</v>
      </c>
      <c r="BO36" s="38" t="s">
        <v>75</v>
      </c>
      <c r="BP36" s="38" t="s">
        <v>75</v>
      </c>
      <c r="BQ36" s="38">
        <v>1</v>
      </c>
      <c r="BR36" s="38" t="s">
        <v>75</v>
      </c>
      <c r="BS36" s="38" t="s">
        <v>75</v>
      </c>
      <c r="BT36" s="38" t="s">
        <v>75</v>
      </c>
      <c r="BU36" s="38">
        <v>2</v>
      </c>
      <c r="BV36" s="38" t="s">
        <v>75</v>
      </c>
      <c r="BW36" s="38" t="s">
        <v>75</v>
      </c>
      <c r="BX36" s="38" t="s">
        <v>75</v>
      </c>
      <c r="BY36" s="38" t="s">
        <v>75</v>
      </c>
      <c r="BZ36" s="38" t="s">
        <v>75</v>
      </c>
      <c r="CA36" s="38" t="s">
        <v>75</v>
      </c>
      <c r="CB36" s="38" t="s">
        <v>75</v>
      </c>
      <c r="CC36" s="38" t="s">
        <v>75</v>
      </c>
      <c r="CD36" s="38" t="s">
        <v>75</v>
      </c>
      <c r="CE36" s="38" t="s">
        <v>75</v>
      </c>
      <c r="CF36" s="38" t="s">
        <v>75</v>
      </c>
      <c r="CG36" s="38" t="s">
        <v>75</v>
      </c>
      <c r="CH36" s="320">
        <v>0</v>
      </c>
      <c r="CI36" s="320">
        <v>0</v>
      </c>
      <c r="CJ36" s="320">
        <v>0</v>
      </c>
      <c r="CK36" s="320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</row>
    <row r="37" spans="1:101" ht="17.25" customHeight="1" x14ac:dyDescent="0.2">
      <c r="A37" s="29" t="s">
        <v>96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>
        <v>11</v>
      </c>
      <c r="S37" s="30">
        <v>11</v>
      </c>
      <c r="T37" s="30">
        <v>7</v>
      </c>
      <c r="U37" s="30">
        <v>7</v>
      </c>
      <c r="V37" s="30"/>
      <c r="W37" s="30"/>
      <c r="X37" s="30"/>
      <c r="Y37" s="30">
        <v>6</v>
      </c>
      <c r="Z37" s="30">
        <v>7</v>
      </c>
      <c r="AA37" s="30">
        <v>7</v>
      </c>
      <c r="AB37" s="30">
        <v>3</v>
      </c>
      <c r="AC37" s="30">
        <v>8</v>
      </c>
      <c r="AD37" s="30"/>
      <c r="AE37" s="30"/>
      <c r="AF37" s="30"/>
      <c r="AG37" s="30">
        <v>7</v>
      </c>
      <c r="AH37" s="30"/>
      <c r="AI37" s="30"/>
      <c r="AJ37" s="30"/>
      <c r="AK37" s="30">
        <v>7</v>
      </c>
      <c r="AL37" s="30"/>
      <c r="AM37" s="30"/>
      <c r="AN37" s="30"/>
      <c r="AO37" s="30">
        <v>7</v>
      </c>
      <c r="AP37" s="30">
        <v>0</v>
      </c>
      <c r="AQ37" s="30">
        <v>0</v>
      </c>
      <c r="AR37" s="30">
        <v>0</v>
      </c>
      <c r="AS37" s="30">
        <v>6</v>
      </c>
      <c r="AT37" s="30" t="s">
        <v>75</v>
      </c>
      <c r="AU37" s="30" t="s">
        <v>75</v>
      </c>
      <c r="AV37" s="30" t="s">
        <v>75</v>
      </c>
      <c r="AW37" s="30">
        <v>5</v>
      </c>
      <c r="AX37" s="30" t="s">
        <v>75</v>
      </c>
      <c r="AY37" s="30" t="s">
        <v>75</v>
      </c>
      <c r="AZ37" s="30" t="s">
        <v>75</v>
      </c>
      <c r="BA37" s="30">
        <v>3</v>
      </c>
      <c r="BB37" s="30" t="s">
        <v>75</v>
      </c>
      <c r="BC37" s="30" t="s">
        <v>75</v>
      </c>
      <c r="BD37" s="30" t="s">
        <v>75</v>
      </c>
      <c r="BE37" s="30">
        <v>2</v>
      </c>
      <c r="BF37" s="30" t="s">
        <v>75</v>
      </c>
      <c r="BG37" s="30" t="s">
        <v>75</v>
      </c>
      <c r="BH37" s="30" t="s">
        <v>75</v>
      </c>
      <c r="BI37" s="30">
        <v>2</v>
      </c>
      <c r="BJ37" s="30" t="s">
        <v>75</v>
      </c>
      <c r="BK37" s="30" t="s">
        <v>75</v>
      </c>
      <c r="BL37" s="30" t="s">
        <v>75</v>
      </c>
      <c r="BM37" s="30">
        <v>2</v>
      </c>
      <c r="BN37" s="30" t="s">
        <v>75</v>
      </c>
      <c r="BO37" s="30" t="s">
        <v>75</v>
      </c>
      <c r="BP37" s="30" t="s">
        <v>75</v>
      </c>
      <c r="BQ37" s="30">
        <v>2</v>
      </c>
      <c r="BR37" s="30" t="s">
        <v>75</v>
      </c>
      <c r="BS37" s="30" t="s">
        <v>75</v>
      </c>
      <c r="BT37" s="30" t="s">
        <v>75</v>
      </c>
      <c r="BU37" s="30">
        <v>1</v>
      </c>
      <c r="BV37" s="30" t="s">
        <v>75</v>
      </c>
      <c r="BW37" s="30" t="s">
        <v>75</v>
      </c>
      <c r="BX37" s="30" t="s">
        <v>75</v>
      </c>
      <c r="BY37" s="30">
        <v>1</v>
      </c>
      <c r="BZ37" s="30" t="s">
        <v>75</v>
      </c>
      <c r="CA37" s="30" t="s">
        <v>75</v>
      </c>
      <c r="CB37" s="30" t="s">
        <v>75</v>
      </c>
      <c r="CC37" s="30">
        <v>1</v>
      </c>
      <c r="CD37" s="30" t="s">
        <v>75</v>
      </c>
      <c r="CE37" s="30" t="s">
        <v>75</v>
      </c>
      <c r="CF37" s="30" t="s">
        <v>75</v>
      </c>
      <c r="CG37" s="30">
        <v>1</v>
      </c>
      <c r="CH37" s="30">
        <v>0</v>
      </c>
      <c r="CI37" s="30">
        <v>0</v>
      </c>
      <c r="CJ37" s="30">
        <v>0</v>
      </c>
      <c r="CK37" s="30">
        <v>0</v>
      </c>
      <c r="CL37" s="30">
        <v>0</v>
      </c>
      <c r="CM37" s="30">
        <v>0</v>
      </c>
      <c r="CN37" s="30">
        <v>0</v>
      </c>
      <c r="CO37" s="30">
        <v>0</v>
      </c>
      <c r="CP37" s="30">
        <v>0</v>
      </c>
      <c r="CQ37" s="30">
        <v>0</v>
      </c>
      <c r="CR37" s="30">
        <v>0</v>
      </c>
      <c r="CS37" s="30">
        <v>1</v>
      </c>
      <c r="CT37" s="30">
        <v>0</v>
      </c>
      <c r="CU37" s="30">
        <v>0</v>
      </c>
      <c r="CV37" s="30">
        <v>0</v>
      </c>
      <c r="CW37" s="30">
        <v>0</v>
      </c>
    </row>
    <row r="38" spans="1:101" ht="17.25" customHeight="1" x14ac:dyDescent="0.2">
      <c r="A38" s="169" t="s">
        <v>78</v>
      </c>
      <c r="B38" s="170">
        <f>+SUM(B39:B41)</f>
        <v>236</v>
      </c>
      <c r="C38" s="170">
        <f>SUM(C39:C41)</f>
        <v>230</v>
      </c>
      <c r="D38" s="170">
        <f>+SUM(D39:D41)</f>
        <v>118</v>
      </c>
      <c r="E38" s="170">
        <f>+SUM(E39:E41)</f>
        <v>612</v>
      </c>
      <c r="F38" s="170">
        <f>+SUM(F39:F41)</f>
        <v>90</v>
      </c>
      <c r="G38" s="170">
        <f>SUM(G39:G41)</f>
        <v>89</v>
      </c>
      <c r="H38" s="170">
        <f>+SUM(H39:H41)</f>
        <v>64</v>
      </c>
      <c r="I38" s="170">
        <f>+SUM(I39:I41)</f>
        <v>604</v>
      </c>
      <c r="J38" s="170">
        <f>+SUM(J39:J41)</f>
        <v>287</v>
      </c>
      <c r="K38" s="170">
        <f>SUM(K39:K41)</f>
        <v>271</v>
      </c>
      <c r="L38" s="170">
        <f>+SUM(L39:L41)</f>
        <v>129</v>
      </c>
      <c r="M38" s="170">
        <f>+SUM(M39:M41)</f>
        <v>669</v>
      </c>
      <c r="N38" s="170">
        <f>+SUM(N39:N41)</f>
        <v>107</v>
      </c>
      <c r="O38" s="170">
        <f>SUM(O39:O41)</f>
        <v>105</v>
      </c>
      <c r="P38" s="170">
        <f>+SUM(P39:P41)</f>
        <v>74</v>
      </c>
      <c r="Q38" s="170">
        <f>+SUM(Q39:Q41)</f>
        <v>690</v>
      </c>
      <c r="R38" s="170">
        <f>+SUM(R39:R41)</f>
        <v>333</v>
      </c>
      <c r="S38" s="170">
        <f>SUM(S39:S41)</f>
        <v>276</v>
      </c>
      <c r="T38" s="170">
        <f>+SUM(T39:T41)</f>
        <v>133</v>
      </c>
      <c r="U38" s="170">
        <f>+SUM(U39:U41)</f>
        <v>759</v>
      </c>
      <c r="V38" s="170">
        <f>+SUM(V39:V41)</f>
        <v>108</v>
      </c>
      <c r="W38" s="170">
        <f>SUM(W39:W41)</f>
        <v>108</v>
      </c>
      <c r="X38" s="170">
        <f>+SUM(X39:X41)</f>
        <v>70</v>
      </c>
      <c r="Y38" s="170">
        <f>+SUM(Y39:Y41)</f>
        <v>781</v>
      </c>
      <c r="Z38" s="170">
        <f t="shared" ref="Z38:AS38" si="26">+SUM(Z39:Z41)</f>
        <v>391</v>
      </c>
      <c r="AA38" s="170">
        <f t="shared" si="26"/>
        <v>292</v>
      </c>
      <c r="AB38" s="170">
        <f t="shared" si="26"/>
        <v>119</v>
      </c>
      <c r="AC38" s="170">
        <f t="shared" si="26"/>
        <v>822</v>
      </c>
      <c r="AD38" s="170">
        <f t="shared" si="26"/>
        <v>145</v>
      </c>
      <c r="AE38" s="170">
        <f t="shared" si="26"/>
        <v>114</v>
      </c>
      <c r="AF38" s="170">
        <f t="shared" si="26"/>
        <v>75</v>
      </c>
      <c r="AG38" s="170">
        <f t="shared" si="26"/>
        <v>821</v>
      </c>
      <c r="AH38" s="170">
        <f t="shared" si="26"/>
        <v>337</v>
      </c>
      <c r="AI38" s="170">
        <f t="shared" si="26"/>
        <v>296</v>
      </c>
      <c r="AJ38" s="170">
        <f t="shared" si="26"/>
        <v>100</v>
      </c>
      <c r="AK38" s="170">
        <f t="shared" si="26"/>
        <v>828</v>
      </c>
      <c r="AL38" s="170">
        <f t="shared" si="26"/>
        <v>134</v>
      </c>
      <c r="AM38" s="170">
        <f t="shared" si="26"/>
        <v>128</v>
      </c>
      <c r="AN38" s="170">
        <f t="shared" si="26"/>
        <v>65</v>
      </c>
      <c r="AO38" s="170">
        <f t="shared" si="26"/>
        <v>828</v>
      </c>
      <c r="AP38" s="170">
        <f t="shared" si="26"/>
        <v>344</v>
      </c>
      <c r="AQ38" s="170">
        <f t="shared" si="26"/>
        <v>332</v>
      </c>
      <c r="AR38" s="170">
        <f t="shared" si="26"/>
        <v>122</v>
      </c>
      <c r="AS38" s="170">
        <f t="shared" si="26"/>
        <v>866</v>
      </c>
      <c r="AT38" s="170">
        <f>+SUM(AT39:AT41)</f>
        <v>131</v>
      </c>
      <c r="AU38" s="170">
        <f>+SUM(AU39:AU41)</f>
        <v>126</v>
      </c>
      <c r="AV38" s="170">
        <f>+SUM(AV39:AV41)</f>
        <v>66</v>
      </c>
      <c r="AW38" s="170">
        <f>+SUM(AW39:AW41)</f>
        <v>870</v>
      </c>
      <c r="AX38" s="170">
        <f t="shared" ref="AX38:BQ38" si="27">+SUM(AX39:AX41)</f>
        <v>347</v>
      </c>
      <c r="AY38" s="170">
        <f t="shared" si="27"/>
        <v>339</v>
      </c>
      <c r="AZ38" s="170">
        <f t="shared" si="27"/>
        <v>123</v>
      </c>
      <c r="BA38" s="170">
        <f t="shared" si="27"/>
        <v>858</v>
      </c>
      <c r="BB38" s="170">
        <f t="shared" si="27"/>
        <v>104</v>
      </c>
      <c r="BC38" s="170">
        <f t="shared" si="27"/>
        <v>104</v>
      </c>
      <c r="BD38" s="170">
        <f t="shared" si="27"/>
        <v>57</v>
      </c>
      <c r="BE38" s="170">
        <f t="shared" si="27"/>
        <v>778</v>
      </c>
      <c r="BF38" s="170">
        <f t="shared" si="27"/>
        <v>366</v>
      </c>
      <c r="BG38" s="170">
        <f>+SUM(BG39:BG41)</f>
        <v>363</v>
      </c>
      <c r="BH38" s="170">
        <f t="shared" si="27"/>
        <v>140</v>
      </c>
      <c r="BI38" s="170">
        <f t="shared" si="27"/>
        <v>862</v>
      </c>
      <c r="BJ38" s="170">
        <f t="shared" si="27"/>
        <v>125</v>
      </c>
      <c r="BK38" s="170">
        <f t="shared" si="27"/>
        <v>118</v>
      </c>
      <c r="BL38" s="170">
        <f t="shared" si="27"/>
        <v>76</v>
      </c>
      <c r="BM38" s="170">
        <f t="shared" si="27"/>
        <v>816</v>
      </c>
      <c r="BN38" s="170">
        <f t="shared" si="27"/>
        <v>391</v>
      </c>
      <c r="BO38" s="170">
        <f t="shared" si="27"/>
        <v>390</v>
      </c>
      <c r="BP38" s="170">
        <f t="shared" si="27"/>
        <v>154</v>
      </c>
      <c r="BQ38" s="170">
        <f t="shared" si="27"/>
        <v>905</v>
      </c>
      <c r="BR38" s="170">
        <f t="shared" ref="BR38:BY38" si="28">+SUM(BR39:BR41)</f>
        <v>148</v>
      </c>
      <c r="BS38" s="170">
        <f t="shared" si="28"/>
        <v>147</v>
      </c>
      <c r="BT38" s="170">
        <f t="shared" si="28"/>
        <v>76</v>
      </c>
      <c r="BU38" s="170">
        <f t="shared" si="28"/>
        <v>871</v>
      </c>
      <c r="BV38" s="170">
        <f t="shared" si="28"/>
        <v>333</v>
      </c>
      <c r="BW38" s="170">
        <f t="shared" si="28"/>
        <v>332</v>
      </c>
      <c r="BX38" s="170">
        <f t="shared" si="28"/>
        <v>118</v>
      </c>
      <c r="BY38" s="170">
        <f t="shared" si="28"/>
        <v>882</v>
      </c>
      <c r="BZ38" s="170">
        <f t="shared" ref="BZ38:CG38" si="29">+SUM(BZ39:BZ41)</f>
        <v>146</v>
      </c>
      <c r="CA38" s="170">
        <f t="shared" si="29"/>
        <v>146</v>
      </c>
      <c r="CB38" s="170">
        <f t="shared" si="29"/>
        <v>87</v>
      </c>
      <c r="CC38" s="170">
        <f t="shared" si="29"/>
        <v>882</v>
      </c>
      <c r="CD38" s="170">
        <f t="shared" si="29"/>
        <v>314</v>
      </c>
      <c r="CE38" s="170">
        <f t="shared" si="29"/>
        <v>314</v>
      </c>
      <c r="CF38" s="170">
        <f t="shared" si="29"/>
        <v>105</v>
      </c>
      <c r="CG38" s="170">
        <f t="shared" si="29"/>
        <v>852</v>
      </c>
      <c r="CH38" s="170">
        <f t="shared" ref="CH38:CJ38" si="30">+SUM(CH39:CH41)</f>
        <v>101</v>
      </c>
      <c r="CI38" s="170">
        <f t="shared" si="30"/>
        <v>101</v>
      </c>
      <c r="CJ38" s="170">
        <f t="shared" si="30"/>
        <v>55</v>
      </c>
      <c r="CK38" s="170">
        <f>+SUM(CK39:CK41)</f>
        <v>812</v>
      </c>
      <c r="CL38" s="170">
        <v>297</v>
      </c>
      <c r="CM38" s="170">
        <v>293</v>
      </c>
      <c r="CN38" s="170">
        <v>103</v>
      </c>
      <c r="CO38" s="170">
        <v>819</v>
      </c>
      <c r="CP38" s="170">
        <v>92</v>
      </c>
      <c r="CQ38" s="170">
        <v>90</v>
      </c>
      <c r="CR38" s="170">
        <v>60</v>
      </c>
      <c r="CS38" s="170">
        <v>776</v>
      </c>
      <c r="CT38" s="170">
        <v>201</v>
      </c>
      <c r="CU38" s="170">
        <v>200</v>
      </c>
      <c r="CV38" s="170">
        <v>78</v>
      </c>
      <c r="CW38" s="170">
        <v>740</v>
      </c>
    </row>
    <row r="39" spans="1:101" ht="17.25" customHeight="1" x14ac:dyDescent="0.2">
      <c r="A39" s="29" t="s">
        <v>39</v>
      </c>
      <c r="B39" s="30">
        <v>83</v>
      </c>
      <c r="C39" s="30">
        <v>81</v>
      </c>
      <c r="D39" s="30">
        <v>35</v>
      </c>
      <c r="E39" s="30">
        <v>207</v>
      </c>
      <c r="F39" s="30">
        <v>45</v>
      </c>
      <c r="G39" s="30">
        <v>44</v>
      </c>
      <c r="H39" s="30">
        <v>34</v>
      </c>
      <c r="I39" s="30">
        <v>226</v>
      </c>
      <c r="J39" s="30">
        <v>161</v>
      </c>
      <c r="K39" s="30">
        <v>147</v>
      </c>
      <c r="L39" s="30">
        <v>65</v>
      </c>
      <c r="M39" s="30">
        <v>280</v>
      </c>
      <c r="N39" s="30">
        <v>70</v>
      </c>
      <c r="O39" s="30">
        <v>69</v>
      </c>
      <c r="P39" s="30">
        <v>53</v>
      </c>
      <c r="Q39" s="30">
        <v>316</v>
      </c>
      <c r="R39" s="30">
        <v>186</v>
      </c>
      <c r="S39" s="30">
        <v>129</v>
      </c>
      <c r="T39" s="30">
        <v>54</v>
      </c>
      <c r="U39" s="30">
        <v>347</v>
      </c>
      <c r="V39" s="30">
        <v>62</v>
      </c>
      <c r="W39" s="30">
        <v>62</v>
      </c>
      <c r="X39" s="30">
        <v>41</v>
      </c>
      <c r="Y39" s="30">
        <v>377</v>
      </c>
      <c r="Z39" s="30">
        <v>234</v>
      </c>
      <c r="AA39" s="30">
        <v>139</v>
      </c>
      <c r="AB39" s="30">
        <v>53</v>
      </c>
      <c r="AC39" s="30">
        <v>396</v>
      </c>
      <c r="AD39" s="30">
        <v>102</v>
      </c>
      <c r="AE39" s="30">
        <v>72</v>
      </c>
      <c r="AF39" s="30">
        <v>48</v>
      </c>
      <c r="AG39" s="30">
        <v>409</v>
      </c>
      <c r="AH39" s="30">
        <v>177</v>
      </c>
      <c r="AI39" s="30">
        <v>141</v>
      </c>
      <c r="AJ39" s="30">
        <v>54</v>
      </c>
      <c r="AK39" s="30">
        <v>417</v>
      </c>
      <c r="AL39" s="30">
        <v>66</v>
      </c>
      <c r="AM39" s="30">
        <v>63</v>
      </c>
      <c r="AN39" s="30">
        <v>30</v>
      </c>
      <c r="AO39" s="30">
        <v>430</v>
      </c>
      <c r="AP39" s="30">
        <v>185</v>
      </c>
      <c r="AQ39" s="30">
        <v>180</v>
      </c>
      <c r="AR39" s="30">
        <v>62</v>
      </c>
      <c r="AS39" s="30">
        <v>452</v>
      </c>
      <c r="AT39" s="30">
        <v>73</v>
      </c>
      <c r="AU39" s="30">
        <v>71</v>
      </c>
      <c r="AV39" s="30">
        <v>37</v>
      </c>
      <c r="AW39" s="30">
        <v>458</v>
      </c>
      <c r="AX39" s="30">
        <v>175</v>
      </c>
      <c r="AY39" s="30">
        <v>168</v>
      </c>
      <c r="AZ39" s="30">
        <v>61</v>
      </c>
      <c r="BA39" s="30">
        <v>459</v>
      </c>
      <c r="BB39" s="30">
        <v>54</v>
      </c>
      <c r="BC39" s="30">
        <v>54</v>
      </c>
      <c r="BD39" s="30">
        <v>30</v>
      </c>
      <c r="BE39" s="30">
        <v>426</v>
      </c>
      <c r="BF39" s="30">
        <v>176</v>
      </c>
      <c r="BG39" s="30">
        <v>174</v>
      </c>
      <c r="BH39" s="30">
        <v>68</v>
      </c>
      <c r="BI39" s="30">
        <v>457</v>
      </c>
      <c r="BJ39" s="30">
        <v>58</v>
      </c>
      <c r="BK39" s="30">
        <v>54</v>
      </c>
      <c r="BL39" s="30">
        <v>29</v>
      </c>
      <c r="BM39" s="30">
        <v>412</v>
      </c>
      <c r="BN39" s="30">
        <v>189</v>
      </c>
      <c r="BO39" s="30">
        <v>188</v>
      </c>
      <c r="BP39" s="30">
        <v>64</v>
      </c>
      <c r="BQ39" s="30">
        <v>439</v>
      </c>
      <c r="BR39" s="30">
        <v>56</v>
      </c>
      <c r="BS39" s="30">
        <v>56</v>
      </c>
      <c r="BT39" s="30">
        <v>30</v>
      </c>
      <c r="BU39" s="30">
        <v>401</v>
      </c>
      <c r="BV39" s="30">
        <v>147</v>
      </c>
      <c r="BW39" s="30">
        <v>146</v>
      </c>
      <c r="BX39" s="30">
        <v>38</v>
      </c>
      <c r="BY39" s="30">
        <v>395</v>
      </c>
      <c r="BZ39" s="30">
        <v>63</v>
      </c>
      <c r="CA39" s="30">
        <v>63</v>
      </c>
      <c r="CB39" s="30">
        <v>37</v>
      </c>
      <c r="CC39" s="30">
        <v>387</v>
      </c>
      <c r="CD39" s="30">
        <v>128</v>
      </c>
      <c r="CE39" s="30">
        <v>128</v>
      </c>
      <c r="CF39" s="30">
        <v>40</v>
      </c>
      <c r="CG39" s="30">
        <v>367</v>
      </c>
      <c r="CH39" s="30">
        <v>37</v>
      </c>
      <c r="CI39" s="30">
        <v>37</v>
      </c>
      <c r="CJ39" s="30">
        <v>23</v>
      </c>
      <c r="CK39" s="30">
        <v>345</v>
      </c>
      <c r="CL39" s="30">
        <v>150</v>
      </c>
      <c r="CM39" s="30">
        <v>149</v>
      </c>
      <c r="CN39" s="30">
        <v>49</v>
      </c>
      <c r="CO39" s="30">
        <v>368</v>
      </c>
      <c r="CP39" s="30">
        <v>46</v>
      </c>
      <c r="CQ39" s="30">
        <v>46</v>
      </c>
      <c r="CR39" s="30">
        <v>31</v>
      </c>
      <c r="CS39" s="30">
        <v>349</v>
      </c>
      <c r="CT39" s="30">
        <v>90</v>
      </c>
      <c r="CU39" s="30">
        <v>90</v>
      </c>
      <c r="CV39" s="30">
        <v>37</v>
      </c>
      <c r="CW39" s="30">
        <v>357</v>
      </c>
    </row>
    <row r="40" spans="1:101" ht="17.25" customHeight="1" x14ac:dyDescent="0.2">
      <c r="A40" s="37" t="s">
        <v>48</v>
      </c>
      <c r="B40" s="38">
        <v>88</v>
      </c>
      <c r="C40" s="38">
        <v>86</v>
      </c>
      <c r="D40" s="38">
        <v>41</v>
      </c>
      <c r="E40" s="38">
        <v>238</v>
      </c>
      <c r="F40" s="38">
        <v>26</v>
      </c>
      <c r="G40" s="38">
        <v>26</v>
      </c>
      <c r="H40" s="38">
        <v>16</v>
      </c>
      <c r="I40" s="38">
        <v>236</v>
      </c>
      <c r="J40" s="38">
        <v>80</v>
      </c>
      <c r="K40" s="38">
        <v>78</v>
      </c>
      <c r="L40" s="38">
        <v>41</v>
      </c>
      <c r="M40" s="38">
        <v>242</v>
      </c>
      <c r="N40" s="38">
        <v>23</v>
      </c>
      <c r="O40" s="38">
        <v>22</v>
      </c>
      <c r="P40" s="38">
        <v>11</v>
      </c>
      <c r="Q40" s="38">
        <v>236</v>
      </c>
      <c r="R40" s="38">
        <v>93</v>
      </c>
      <c r="S40" s="38">
        <v>93</v>
      </c>
      <c r="T40" s="38">
        <v>46</v>
      </c>
      <c r="U40" s="38">
        <v>253</v>
      </c>
      <c r="V40" s="38">
        <v>21</v>
      </c>
      <c r="W40" s="38">
        <v>21</v>
      </c>
      <c r="X40" s="38">
        <v>13</v>
      </c>
      <c r="Y40" s="38">
        <v>253</v>
      </c>
      <c r="Z40" s="38">
        <v>105</v>
      </c>
      <c r="AA40" s="38">
        <v>101</v>
      </c>
      <c r="AB40" s="38">
        <v>42</v>
      </c>
      <c r="AC40" s="38">
        <v>273</v>
      </c>
      <c r="AD40" s="38">
        <v>20</v>
      </c>
      <c r="AE40" s="38">
        <v>19</v>
      </c>
      <c r="AF40" s="38">
        <v>16</v>
      </c>
      <c r="AG40" s="38">
        <v>273</v>
      </c>
      <c r="AH40" s="38">
        <v>108</v>
      </c>
      <c r="AI40" s="38">
        <v>103</v>
      </c>
      <c r="AJ40" s="38">
        <v>29</v>
      </c>
      <c r="AK40" s="38">
        <v>278</v>
      </c>
      <c r="AL40" s="38">
        <v>54</v>
      </c>
      <c r="AM40" s="38">
        <v>51</v>
      </c>
      <c r="AN40" s="38">
        <v>29</v>
      </c>
      <c r="AO40" s="38">
        <v>278</v>
      </c>
      <c r="AP40" s="38">
        <v>129</v>
      </c>
      <c r="AQ40" s="38">
        <v>123</v>
      </c>
      <c r="AR40" s="38">
        <v>44</v>
      </c>
      <c r="AS40" s="38">
        <v>297</v>
      </c>
      <c r="AT40" s="38">
        <v>38</v>
      </c>
      <c r="AU40" s="38">
        <v>37</v>
      </c>
      <c r="AV40" s="38">
        <v>18</v>
      </c>
      <c r="AW40" s="38">
        <v>291</v>
      </c>
      <c r="AX40" s="38">
        <v>123</v>
      </c>
      <c r="AY40" s="38">
        <v>122</v>
      </c>
      <c r="AZ40" s="38">
        <v>47</v>
      </c>
      <c r="BA40" s="38">
        <v>290</v>
      </c>
      <c r="BB40" s="38">
        <v>31</v>
      </c>
      <c r="BC40" s="38">
        <v>31</v>
      </c>
      <c r="BD40" s="38">
        <v>17</v>
      </c>
      <c r="BE40" s="38">
        <v>257</v>
      </c>
      <c r="BF40" s="38">
        <v>153</v>
      </c>
      <c r="BG40" s="38">
        <v>152</v>
      </c>
      <c r="BH40" s="38">
        <v>56</v>
      </c>
      <c r="BI40" s="38">
        <v>301</v>
      </c>
      <c r="BJ40" s="38">
        <v>54</v>
      </c>
      <c r="BK40" s="38">
        <v>52</v>
      </c>
      <c r="BL40" s="38">
        <v>37</v>
      </c>
      <c r="BM40" s="38">
        <v>308</v>
      </c>
      <c r="BN40" s="38">
        <v>170</v>
      </c>
      <c r="BO40" s="38">
        <v>170</v>
      </c>
      <c r="BP40" s="38">
        <v>74</v>
      </c>
      <c r="BQ40" s="38">
        <v>367</v>
      </c>
      <c r="BR40" s="38">
        <v>69</v>
      </c>
      <c r="BS40" s="38">
        <v>68</v>
      </c>
      <c r="BT40" s="38">
        <v>36</v>
      </c>
      <c r="BU40" s="38">
        <v>374</v>
      </c>
      <c r="BV40" s="38">
        <v>145</v>
      </c>
      <c r="BW40" s="38">
        <v>145</v>
      </c>
      <c r="BX40" s="38">
        <v>57</v>
      </c>
      <c r="BY40" s="38">
        <v>380</v>
      </c>
      <c r="BZ40" s="38">
        <v>63</v>
      </c>
      <c r="CA40" s="38">
        <v>63</v>
      </c>
      <c r="CB40" s="38">
        <v>38</v>
      </c>
      <c r="CC40" s="38">
        <v>386</v>
      </c>
      <c r="CD40" s="38">
        <v>126</v>
      </c>
      <c r="CE40" s="38">
        <v>126</v>
      </c>
      <c r="CF40" s="38">
        <v>43</v>
      </c>
      <c r="CG40" s="38">
        <v>365</v>
      </c>
      <c r="CH40" s="320">
        <v>37</v>
      </c>
      <c r="CI40" s="320">
        <v>37</v>
      </c>
      <c r="CJ40" s="320">
        <v>14</v>
      </c>
      <c r="CK40" s="320">
        <v>338</v>
      </c>
      <c r="CL40" s="38">
        <v>101</v>
      </c>
      <c r="CM40" s="38">
        <v>98</v>
      </c>
      <c r="CN40" s="38">
        <v>34</v>
      </c>
      <c r="CO40" s="38">
        <v>317</v>
      </c>
      <c r="CP40" s="38">
        <v>30</v>
      </c>
      <c r="CQ40" s="38">
        <v>28</v>
      </c>
      <c r="CR40" s="38">
        <v>18</v>
      </c>
      <c r="CS40" s="38">
        <v>299</v>
      </c>
      <c r="CT40" s="38">
        <v>74</v>
      </c>
      <c r="CU40" s="38">
        <v>73</v>
      </c>
      <c r="CV40" s="38">
        <v>27</v>
      </c>
      <c r="CW40" s="38">
        <v>253</v>
      </c>
    </row>
    <row r="41" spans="1:101" ht="17.25" customHeight="1" x14ac:dyDescent="0.2">
      <c r="A41" s="29" t="s">
        <v>81</v>
      </c>
      <c r="B41" s="30">
        <v>65</v>
      </c>
      <c r="C41" s="30">
        <v>63</v>
      </c>
      <c r="D41" s="30">
        <v>42</v>
      </c>
      <c r="E41" s="30">
        <v>167</v>
      </c>
      <c r="F41" s="30">
        <v>19</v>
      </c>
      <c r="G41" s="30">
        <v>19</v>
      </c>
      <c r="H41" s="30">
        <v>14</v>
      </c>
      <c r="I41" s="30">
        <v>142</v>
      </c>
      <c r="J41" s="30">
        <v>46</v>
      </c>
      <c r="K41" s="30">
        <v>46</v>
      </c>
      <c r="L41" s="30">
        <v>23</v>
      </c>
      <c r="M41" s="30">
        <v>147</v>
      </c>
      <c r="N41" s="30">
        <v>14</v>
      </c>
      <c r="O41" s="30">
        <v>14</v>
      </c>
      <c r="P41" s="30">
        <v>10</v>
      </c>
      <c r="Q41" s="30">
        <v>138</v>
      </c>
      <c r="R41" s="30">
        <v>54</v>
      </c>
      <c r="S41" s="30">
        <v>54</v>
      </c>
      <c r="T41" s="30">
        <v>33</v>
      </c>
      <c r="U41" s="30">
        <v>159</v>
      </c>
      <c r="V41" s="30">
        <v>25</v>
      </c>
      <c r="W41" s="30">
        <v>25</v>
      </c>
      <c r="X41" s="30">
        <v>16</v>
      </c>
      <c r="Y41" s="30">
        <v>151</v>
      </c>
      <c r="Z41" s="30">
        <v>52</v>
      </c>
      <c r="AA41" s="30">
        <v>52</v>
      </c>
      <c r="AB41" s="30">
        <v>24</v>
      </c>
      <c r="AC41" s="30">
        <v>153</v>
      </c>
      <c r="AD41" s="30">
        <v>23</v>
      </c>
      <c r="AE41" s="30">
        <v>23</v>
      </c>
      <c r="AF41" s="30">
        <v>11</v>
      </c>
      <c r="AG41" s="30">
        <v>139</v>
      </c>
      <c r="AH41" s="30">
        <v>52</v>
      </c>
      <c r="AI41" s="30">
        <v>52</v>
      </c>
      <c r="AJ41" s="30">
        <v>17</v>
      </c>
      <c r="AK41" s="30">
        <v>133</v>
      </c>
      <c r="AL41" s="30">
        <v>14</v>
      </c>
      <c r="AM41" s="30">
        <v>14</v>
      </c>
      <c r="AN41" s="30">
        <v>6</v>
      </c>
      <c r="AO41" s="30">
        <v>120</v>
      </c>
      <c r="AP41" s="30">
        <v>30</v>
      </c>
      <c r="AQ41" s="30">
        <v>29</v>
      </c>
      <c r="AR41" s="30">
        <v>16</v>
      </c>
      <c r="AS41" s="30">
        <v>117</v>
      </c>
      <c r="AT41" s="30">
        <v>20</v>
      </c>
      <c r="AU41" s="30">
        <v>18</v>
      </c>
      <c r="AV41" s="30">
        <v>11</v>
      </c>
      <c r="AW41" s="30">
        <v>121</v>
      </c>
      <c r="AX41" s="30">
        <v>49</v>
      </c>
      <c r="AY41" s="30">
        <v>49</v>
      </c>
      <c r="AZ41" s="30">
        <v>15</v>
      </c>
      <c r="BA41" s="30">
        <v>109</v>
      </c>
      <c r="BB41" s="30">
        <v>19</v>
      </c>
      <c r="BC41" s="30">
        <v>19</v>
      </c>
      <c r="BD41" s="30">
        <v>10</v>
      </c>
      <c r="BE41" s="30">
        <v>95</v>
      </c>
      <c r="BF41" s="30">
        <v>37</v>
      </c>
      <c r="BG41" s="30">
        <v>37</v>
      </c>
      <c r="BH41" s="30">
        <v>16</v>
      </c>
      <c r="BI41" s="30">
        <v>104</v>
      </c>
      <c r="BJ41" s="30">
        <v>13</v>
      </c>
      <c r="BK41" s="30">
        <v>12</v>
      </c>
      <c r="BL41" s="30">
        <v>10</v>
      </c>
      <c r="BM41" s="30">
        <v>96</v>
      </c>
      <c r="BN41" s="30">
        <v>32</v>
      </c>
      <c r="BO41" s="30">
        <v>32</v>
      </c>
      <c r="BP41" s="30">
        <v>16</v>
      </c>
      <c r="BQ41" s="30">
        <v>99</v>
      </c>
      <c r="BR41" s="30">
        <v>23</v>
      </c>
      <c r="BS41" s="30">
        <v>23</v>
      </c>
      <c r="BT41" s="30">
        <v>10</v>
      </c>
      <c r="BU41" s="30">
        <v>96</v>
      </c>
      <c r="BV41" s="30">
        <v>41</v>
      </c>
      <c r="BW41" s="30">
        <v>41</v>
      </c>
      <c r="BX41" s="30">
        <v>23</v>
      </c>
      <c r="BY41" s="30">
        <v>107</v>
      </c>
      <c r="BZ41" s="30">
        <v>20</v>
      </c>
      <c r="CA41" s="30">
        <v>20</v>
      </c>
      <c r="CB41" s="30">
        <v>12</v>
      </c>
      <c r="CC41" s="30">
        <v>109</v>
      </c>
      <c r="CD41" s="30">
        <v>60</v>
      </c>
      <c r="CE41" s="30">
        <v>60</v>
      </c>
      <c r="CF41" s="30">
        <v>22</v>
      </c>
      <c r="CG41" s="30">
        <v>120</v>
      </c>
      <c r="CH41" s="30">
        <v>27</v>
      </c>
      <c r="CI41" s="30">
        <v>27</v>
      </c>
      <c r="CJ41" s="30">
        <v>18</v>
      </c>
      <c r="CK41" s="30">
        <v>129</v>
      </c>
      <c r="CL41" s="30">
        <v>46</v>
      </c>
      <c r="CM41" s="30">
        <v>46</v>
      </c>
      <c r="CN41" s="30">
        <v>20</v>
      </c>
      <c r="CO41" s="30">
        <v>134</v>
      </c>
      <c r="CP41" s="30">
        <v>16</v>
      </c>
      <c r="CQ41" s="30">
        <v>16</v>
      </c>
      <c r="CR41" s="30">
        <v>11</v>
      </c>
      <c r="CS41" s="30">
        <v>128</v>
      </c>
      <c r="CT41" s="30">
        <v>37</v>
      </c>
      <c r="CU41" s="30">
        <v>37</v>
      </c>
      <c r="CV41" s="30">
        <v>14</v>
      </c>
      <c r="CW41" s="30">
        <v>130</v>
      </c>
    </row>
    <row r="42" spans="1:101" ht="17.25" customHeight="1" x14ac:dyDescent="0.2">
      <c r="A42" s="169" t="s">
        <v>9</v>
      </c>
      <c r="B42" s="170">
        <f t="shared" ref="B42:Q42" si="31">SUM(B43)</f>
        <v>0</v>
      </c>
      <c r="C42" s="170">
        <f t="shared" si="31"/>
        <v>0</v>
      </c>
      <c r="D42" s="170">
        <f t="shared" si="31"/>
        <v>0</v>
      </c>
      <c r="E42" s="170">
        <f t="shared" si="31"/>
        <v>0</v>
      </c>
      <c r="F42" s="170">
        <f t="shared" si="31"/>
        <v>0</v>
      </c>
      <c r="G42" s="170">
        <f t="shared" si="31"/>
        <v>0</v>
      </c>
      <c r="H42" s="170">
        <f t="shared" si="31"/>
        <v>0</v>
      </c>
      <c r="I42" s="170">
        <f t="shared" si="31"/>
        <v>0</v>
      </c>
      <c r="J42" s="170">
        <f t="shared" si="31"/>
        <v>0</v>
      </c>
      <c r="K42" s="170">
        <f t="shared" si="31"/>
        <v>0</v>
      </c>
      <c r="L42" s="170">
        <f t="shared" si="31"/>
        <v>0</v>
      </c>
      <c r="M42" s="170">
        <f t="shared" si="31"/>
        <v>0</v>
      </c>
      <c r="N42" s="170">
        <f t="shared" si="31"/>
        <v>0</v>
      </c>
      <c r="O42" s="170">
        <f t="shared" si="31"/>
        <v>0</v>
      </c>
      <c r="P42" s="170">
        <f t="shared" si="31"/>
        <v>0</v>
      </c>
      <c r="Q42" s="170">
        <f t="shared" si="31"/>
        <v>0</v>
      </c>
      <c r="R42" s="170">
        <f>SUM(R43:R44)</f>
        <v>116</v>
      </c>
      <c r="S42" s="170">
        <f>SUM(S43:S44)</f>
        <v>114</v>
      </c>
      <c r="T42" s="170">
        <f>SUM(T43:T44)</f>
        <v>54</v>
      </c>
      <c r="U42" s="170">
        <f>SUM(U43:U44)</f>
        <v>54</v>
      </c>
      <c r="V42" s="170">
        <f>SUM(V43:V44)</f>
        <v>26</v>
      </c>
      <c r="W42" s="170">
        <f t="shared" ref="W42:AK42" si="32">SUM(W43:W44)</f>
        <v>26</v>
      </c>
      <c r="X42" s="170">
        <f t="shared" si="32"/>
        <v>16</v>
      </c>
      <c r="Y42" s="170">
        <f t="shared" si="32"/>
        <v>69</v>
      </c>
      <c r="Z42" s="170">
        <f t="shared" si="32"/>
        <v>201</v>
      </c>
      <c r="AA42" s="170">
        <f t="shared" si="32"/>
        <v>146</v>
      </c>
      <c r="AB42" s="170">
        <f t="shared" si="32"/>
        <v>47</v>
      </c>
      <c r="AC42" s="170">
        <f t="shared" si="32"/>
        <v>106</v>
      </c>
      <c r="AD42" s="170">
        <f t="shared" si="32"/>
        <v>61</v>
      </c>
      <c r="AE42" s="170">
        <f t="shared" si="32"/>
        <v>46</v>
      </c>
      <c r="AF42" s="170">
        <f t="shared" si="32"/>
        <v>29</v>
      </c>
      <c r="AG42" s="170">
        <f t="shared" si="32"/>
        <v>120</v>
      </c>
      <c r="AH42" s="170">
        <f t="shared" si="32"/>
        <v>152</v>
      </c>
      <c r="AI42" s="170">
        <f>+SUM(AI43:AI44)</f>
        <v>119</v>
      </c>
      <c r="AJ42" s="170">
        <f t="shared" si="32"/>
        <v>64</v>
      </c>
      <c r="AK42" s="170">
        <f t="shared" si="32"/>
        <v>173</v>
      </c>
      <c r="AL42" s="170">
        <f>SUM(AL43:AL44)</f>
        <v>50</v>
      </c>
      <c r="AM42" s="170">
        <f>+SUM(AM43:AM44)</f>
        <v>45</v>
      </c>
      <c r="AN42" s="170">
        <f t="shared" ref="AN42:AS42" si="33">SUM(AN43:AN44)</f>
        <v>26</v>
      </c>
      <c r="AO42" s="170">
        <f t="shared" si="33"/>
        <v>194</v>
      </c>
      <c r="AP42" s="170">
        <f t="shared" si="33"/>
        <v>132</v>
      </c>
      <c r="AQ42" s="170">
        <f t="shared" si="33"/>
        <v>129</v>
      </c>
      <c r="AR42" s="170">
        <f t="shared" si="33"/>
        <v>53</v>
      </c>
      <c r="AS42" s="170">
        <f t="shared" si="33"/>
        <v>233</v>
      </c>
      <c r="AT42" s="170">
        <f>SUM(AT43:AT44)</f>
        <v>31</v>
      </c>
      <c r="AU42" s="170">
        <f>SUM(AU43:AU44)</f>
        <v>29</v>
      </c>
      <c r="AV42" s="170">
        <f>SUM(AV43:AV44)</f>
        <v>13</v>
      </c>
      <c r="AW42" s="170">
        <f>SUM(AW43:AW44)</f>
        <v>236</v>
      </c>
      <c r="AX42" s="170">
        <f t="shared" ref="AX42:BE42" si="34">SUM(AX43:AX44)</f>
        <v>135</v>
      </c>
      <c r="AY42" s="170">
        <f t="shared" si="34"/>
        <v>132</v>
      </c>
      <c r="AZ42" s="170">
        <f t="shared" si="34"/>
        <v>58</v>
      </c>
      <c r="BA42" s="170">
        <f t="shared" si="34"/>
        <v>288</v>
      </c>
      <c r="BB42" s="170">
        <f t="shared" si="34"/>
        <v>30</v>
      </c>
      <c r="BC42" s="170">
        <f t="shared" si="34"/>
        <v>30</v>
      </c>
      <c r="BD42" s="170">
        <f t="shared" si="34"/>
        <v>14</v>
      </c>
      <c r="BE42" s="170">
        <f t="shared" si="34"/>
        <v>270</v>
      </c>
      <c r="BF42" s="170">
        <f>SUM(BF43:BF44)</f>
        <v>89</v>
      </c>
      <c r="BG42" s="170">
        <f>SUM(BG43:BG45)</f>
        <v>111</v>
      </c>
      <c r="BH42" s="170">
        <f>SUM(BH43:BH44)</f>
        <v>34</v>
      </c>
      <c r="BI42" s="170">
        <f>SUM(BI43:BI44)</f>
        <v>304</v>
      </c>
      <c r="BJ42" s="170">
        <f t="shared" ref="BJ42:CK42" si="35">SUM(BJ43:BJ45)</f>
        <v>46</v>
      </c>
      <c r="BK42" s="170">
        <f t="shared" si="35"/>
        <v>45</v>
      </c>
      <c r="BL42" s="170">
        <f t="shared" si="35"/>
        <v>26</v>
      </c>
      <c r="BM42" s="170">
        <f t="shared" si="35"/>
        <v>347</v>
      </c>
      <c r="BN42" s="170">
        <f t="shared" si="35"/>
        <v>137</v>
      </c>
      <c r="BO42" s="170">
        <f t="shared" si="35"/>
        <v>137</v>
      </c>
      <c r="BP42" s="170">
        <f t="shared" si="35"/>
        <v>69</v>
      </c>
      <c r="BQ42" s="170">
        <f t="shared" si="35"/>
        <v>381</v>
      </c>
      <c r="BR42" s="170">
        <f t="shared" si="35"/>
        <v>52</v>
      </c>
      <c r="BS42" s="170">
        <f t="shared" si="35"/>
        <v>52</v>
      </c>
      <c r="BT42" s="170">
        <f t="shared" si="35"/>
        <v>34</v>
      </c>
      <c r="BU42" s="170">
        <f t="shared" si="35"/>
        <v>355</v>
      </c>
      <c r="BV42" s="170">
        <f t="shared" si="35"/>
        <v>133</v>
      </c>
      <c r="BW42" s="170">
        <f t="shared" si="35"/>
        <v>133</v>
      </c>
      <c r="BX42" s="170">
        <f t="shared" si="35"/>
        <v>70</v>
      </c>
      <c r="BY42" s="170">
        <f t="shared" si="35"/>
        <v>387</v>
      </c>
      <c r="BZ42" s="170">
        <f t="shared" si="35"/>
        <v>44</v>
      </c>
      <c r="CA42" s="170">
        <f t="shared" si="35"/>
        <v>44</v>
      </c>
      <c r="CB42" s="170">
        <f t="shared" si="35"/>
        <v>26</v>
      </c>
      <c r="CC42" s="170">
        <f t="shared" si="35"/>
        <v>378</v>
      </c>
      <c r="CD42" s="170">
        <f t="shared" si="35"/>
        <v>131</v>
      </c>
      <c r="CE42" s="170">
        <f t="shared" si="35"/>
        <v>131</v>
      </c>
      <c r="CF42" s="170">
        <f t="shared" si="35"/>
        <v>54</v>
      </c>
      <c r="CG42" s="170">
        <f t="shared" si="35"/>
        <v>388</v>
      </c>
      <c r="CH42" s="170">
        <f t="shared" si="35"/>
        <v>37</v>
      </c>
      <c r="CI42" s="170">
        <f t="shared" si="35"/>
        <v>37</v>
      </c>
      <c r="CJ42" s="170">
        <f t="shared" si="35"/>
        <v>23</v>
      </c>
      <c r="CK42" s="170">
        <f t="shared" si="35"/>
        <v>370</v>
      </c>
      <c r="CL42" s="170">
        <v>160</v>
      </c>
      <c r="CM42" s="170">
        <v>159</v>
      </c>
      <c r="CN42" s="170">
        <v>63</v>
      </c>
      <c r="CO42" s="170">
        <v>395</v>
      </c>
      <c r="CP42" s="170">
        <v>53</v>
      </c>
      <c r="CQ42" s="170">
        <v>53</v>
      </c>
      <c r="CR42" s="170">
        <v>32</v>
      </c>
      <c r="CS42" s="170">
        <v>374</v>
      </c>
      <c r="CT42" s="170">
        <v>157</v>
      </c>
      <c r="CU42" s="170">
        <v>157</v>
      </c>
      <c r="CV42" s="170">
        <v>56</v>
      </c>
      <c r="CW42" s="170">
        <v>375</v>
      </c>
    </row>
    <row r="43" spans="1:101" ht="17.25" customHeight="1" x14ac:dyDescent="0.2">
      <c r="A43" s="29" t="s">
        <v>80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>
        <v>20</v>
      </c>
      <c r="BK43" s="30">
        <v>19</v>
      </c>
      <c r="BL43" s="30">
        <v>11</v>
      </c>
      <c r="BM43" s="30">
        <v>11</v>
      </c>
      <c r="BN43" s="30">
        <v>33</v>
      </c>
      <c r="BO43" s="30">
        <v>33</v>
      </c>
      <c r="BP43" s="30">
        <v>23</v>
      </c>
      <c r="BQ43" s="30">
        <v>36</v>
      </c>
      <c r="BR43" s="30">
        <v>26</v>
      </c>
      <c r="BS43" s="30">
        <v>26</v>
      </c>
      <c r="BT43" s="30">
        <v>19</v>
      </c>
      <c r="BU43" s="30">
        <v>50</v>
      </c>
      <c r="BV43" s="30">
        <v>58</v>
      </c>
      <c r="BW43" s="30">
        <v>58</v>
      </c>
      <c r="BX43" s="30">
        <v>32</v>
      </c>
      <c r="BY43" s="30">
        <v>83</v>
      </c>
      <c r="BZ43" s="30">
        <v>23</v>
      </c>
      <c r="CA43" s="30">
        <v>23</v>
      </c>
      <c r="CB43" s="30">
        <v>20</v>
      </c>
      <c r="CC43" s="30">
        <v>98</v>
      </c>
      <c r="CD43" s="30">
        <v>65</v>
      </c>
      <c r="CE43" s="30">
        <v>65</v>
      </c>
      <c r="CF43" s="30">
        <v>28</v>
      </c>
      <c r="CG43" s="30">
        <v>127</v>
      </c>
      <c r="CH43" s="30">
        <v>20</v>
      </c>
      <c r="CI43" s="30">
        <v>20</v>
      </c>
      <c r="CJ43" s="30">
        <v>13</v>
      </c>
      <c r="CK43" s="30">
        <v>139</v>
      </c>
      <c r="CL43" s="30">
        <v>100</v>
      </c>
      <c r="CM43" s="30">
        <v>100</v>
      </c>
      <c r="CN43" s="30">
        <v>40</v>
      </c>
      <c r="CO43" s="30">
        <v>171</v>
      </c>
      <c r="CP43" s="30">
        <v>37</v>
      </c>
      <c r="CQ43" s="30">
        <v>37</v>
      </c>
      <c r="CR43" s="30">
        <v>24</v>
      </c>
      <c r="CS43" s="30">
        <v>187</v>
      </c>
      <c r="CT43" s="30">
        <v>121</v>
      </c>
      <c r="CU43" s="30">
        <v>121</v>
      </c>
      <c r="CV43" s="30">
        <v>46</v>
      </c>
      <c r="CW43" s="30">
        <v>213</v>
      </c>
    </row>
    <row r="44" spans="1:101" ht="17.25" customHeight="1" x14ac:dyDescent="0.2">
      <c r="A44" s="37" t="s">
        <v>8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>
        <v>116</v>
      </c>
      <c r="S44" s="38">
        <v>114</v>
      </c>
      <c r="T44" s="38">
        <v>54</v>
      </c>
      <c r="U44" s="38">
        <v>54</v>
      </c>
      <c r="V44" s="38">
        <v>26</v>
      </c>
      <c r="W44" s="38">
        <v>26</v>
      </c>
      <c r="X44" s="38">
        <v>16</v>
      </c>
      <c r="Y44" s="38">
        <v>69</v>
      </c>
      <c r="Z44" s="38">
        <v>201</v>
      </c>
      <c r="AA44" s="38">
        <v>146</v>
      </c>
      <c r="AB44" s="38">
        <v>47</v>
      </c>
      <c r="AC44" s="38">
        <v>106</v>
      </c>
      <c r="AD44" s="38">
        <v>61</v>
      </c>
      <c r="AE44" s="38">
        <v>46</v>
      </c>
      <c r="AF44" s="38">
        <v>29</v>
      </c>
      <c r="AG44" s="38">
        <v>120</v>
      </c>
      <c r="AH44" s="38">
        <v>152</v>
      </c>
      <c r="AI44" s="38">
        <v>119</v>
      </c>
      <c r="AJ44" s="38">
        <v>64</v>
      </c>
      <c r="AK44" s="38">
        <v>173</v>
      </c>
      <c r="AL44" s="38">
        <v>50</v>
      </c>
      <c r="AM44" s="38">
        <v>45</v>
      </c>
      <c r="AN44" s="38">
        <v>26</v>
      </c>
      <c r="AO44" s="38">
        <v>194</v>
      </c>
      <c r="AP44" s="38">
        <v>132</v>
      </c>
      <c r="AQ44" s="38">
        <v>129</v>
      </c>
      <c r="AR44" s="38">
        <v>53</v>
      </c>
      <c r="AS44" s="38">
        <v>233</v>
      </c>
      <c r="AT44" s="38">
        <v>31</v>
      </c>
      <c r="AU44" s="38">
        <v>29</v>
      </c>
      <c r="AV44" s="38">
        <v>13</v>
      </c>
      <c r="AW44" s="38">
        <v>236</v>
      </c>
      <c r="AX44" s="38">
        <v>135</v>
      </c>
      <c r="AY44" s="38">
        <v>132</v>
      </c>
      <c r="AZ44" s="38">
        <v>58</v>
      </c>
      <c r="BA44" s="38">
        <v>288</v>
      </c>
      <c r="BB44" s="38">
        <v>30</v>
      </c>
      <c r="BC44" s="38">
        <v>30</v>
      </c>
      <c r="BD44" s="38">
        <v>14</v>
      </c>
      <c r="BE44" s="38">
        <v>270</v>
      </c>
      <c r="BF44" s="38">
        <v>89</v>
      </c>
      <c r="BG44" s="38">
        <v>89</v>
      </c>
      <c r="BH44" s="38">
        <v>34</v>
      </c>
      <c r="BI44" s="38">
        <v>304</v>
      </c>
      <c r="BJ44" s="38">
        <v>21</v>
      </c>
      <c r="BK44" s="38">
        <v>21</v>
      </c>
      <c r="BL44" s="38">
        <v>11</v>
      </c>
      <c r="BM44" s="38">
        <v>285</v>
      </c>
      <c r="BN44" s="38">
        <v>91</v>
      </c>
      <c r="BO44" s="38">
        <v>91</v>
      </c>
      <c r="BP44" s="38">
        <v>40</v>
      </c>
      <c r="BQ44" s="38">
        <v>298</v>
      </c>
      <c r="BR44" s="38">
        <v>21</v>
      </c>
      <c r="BS44" s="38">
        <v>21</v>
      </c>
      <c r="BT44" s="38">
        <v>10</v>
      </c>
      <c r="BU44" s="38">
        <v>264</v>
      </c>
      <c r="BV44" s="38">
        <v>58</v>
      </c>
      <c r="BW44" s="38">
        <v>58</v>
      </c>
      <c r="BX44" s="38">
        <v>30</v>
      </c>
      <c r="BY44" s="38">
        <v>257</v>
      </c>
      <c r="BZ44" s="38">
        <v>18</v>
      </c>
      <c r="CA44" s="38">
        <v>18</v>
      </c>
      <c r="CB44" s="38">
        <v>3</v>
      </c>
      <c r="CC44" s="38">
        <v>229</v>
      </c>
      <c r="CD44" s="38">
        <v>46</v>
      </c>
      <c r="CE44" s="38">
        <v>46</v>
      </c>
      <c r="CF44" s="38">
        <v>19</v>
      </c>
      <c r="CG44" s="38">
        <v>211</v>
      </c>
      <c r="CH44" s="320">
        <v>11</v>
      </c>
      <c r="CI44" s="320">
        <v>11</v>
      </c>
      <c r="CJ44" s="320">
        <v>7</v>
      </c>
      <c r="CK44" s="320">
        <v>179</v>
      </c>
      <c r="CL44" s="38">
        <v>49</v>
      </c>
      <c r="CM44" s="38">
        <v>49</v>
      </c>
      <c r="CN44" s="38">
        <v>23</v>
      </c>
      <c r="CO44" s="38">
        <v>181</v>
      </c>
      <c r="CP44" s="38">
        <v>16</v>
      </c>
      <c r="CQ44" s="38">
        <v>16</v>
      </c>
      <c r="CR44" s="38">
        <v>8</v>
      </c>
      <c r="CS44" s="38">
        <v>154</v>
      </c>
      <c r="CT44" s="38">
        <v>17</v>
      </c>
      <c r="CU44" s="38">
        <v>17</v>
      </c>
      <c r="CV44" s="38">
        <v>0</v>
      </c>
      <c r="CW44" s="38">
        <v>125</v>
      </c>
    </row>
    <row r="45" spans="1:101" ht="17.25" customHeight="1" x14ac:dyDescent="0.2">
      <c r="A45" s="29" t="s">
        <v>46</v>
      </c>
      <c r="B45" s="30">
        <v>20</v>
      </c>
      <c r="C45" s="30">
        <v>20</v>
      </c>
      <c r="D45" s="30">
        <v>9</v>
      </c>
      <c r="E45" s="30">
        <v>36</v>
      </c>
      <c r="F45" s="30"/>
      <c r="G45" s="30"/>
      <c r="H45" s="30"/>
      <c r="I45" s="30">
        <v>32</v>
      </c>
      <c r="J45" s="30">
        <v>26</v>
      </c>
      <c r="K45" s="30">
        <v>24</v>
      </c>
      <c r="L45" s="30">
        <v>14</v>
      </c>
      <c r="M45" s="30">
        <v>42</v>
      </c>
      <c r="N45" s="30"/>
      <c r="O45" s="30"/>
      <c r="P45" s="30"/>
      <c r="Q45" s="30">
        <v>34</v>
      </c>
      <c r="R45" s="30">
        <v>31</v>
      </c>
      <c r="S45" s="30">
        <v>31</v>
      </c>
      <c r="T45" s="30">
        <v>20</v>
      </c>
      <c r="U45" s="30">
        <v>50</v>
      </c>
      <c r="V45" s="30"/>
      <c r="W45" s="30"/>
      <c r="X45" s="30"/>
      <c r="Y45" s="30">
        <v>48</v>
      </c>
      <c r="Z45" s="30">
        <v>29</v>
      </c>
      <c r="AA45" s="30">
        <v>29</v>
      </c>
      <c r="AB45" s="30">
        <v>13</v>
      </c>
      <c r="AC45" s="30">
        <v>56</v>
      </c>
      <c r="AD45" s="30"/>
      <c r="AE45" s="30"/>
      <c r="AF45" s="30"/>
      <c r="AG45" s="30">
        <v>50</v>
      </c>
      <c r="AH45" s="30">
        <v>23</v>
      </c>
      <c r="AI45" s="30">
        <v>23</v>
      </c>
      <c r="AJ45" s="30">
        <v>9</v>
      </c>
      <c r="AK45" s="30">
        <v>50</v>
      </c>
      <c r="AL45" s="30">
        <v>6</v>
      </c>
      <c r="AM45" s="30">
        <v>6</v>
      </c>
      <c r="AN45" s="30">
        <v>2</v>
      </c>
      <c r="AO45" s="30">
        <v>54</v>
      </c>
      <c r="AP45" s="30">
        <v>22</v>
      </c>
      <c r="AQ45" s="30">
        <v>22</v>
      </c>
      <c r="AR45" s="30">
        <v>11</v>
      </c>
      <c r="AS45" s="30">
        <v>59</v>
      </c>
      <c r="AT45" s="30">
        <v>5</v>
      </c>
      <c r="AU45" s="30">
        <v>3</v>
      </c>
      <c r="AV45" s="30">
        <v>1</v>
      </c>
      <c r="AW45" s="30">
        <v>53</v>
      </c>
      <c r="AX45" s="30">
        <v>24</v>
      </c>
      <c r="AY45" s="30">
        <v>23</v>
      </c>
      <c r="AZ45" s="30">
        <v>11</v>
      </c>
      <c r="BA45" s="30">
        <v>52</v>
      </c>
      <c r="BB45" s="30">
        <v>5</v>
      </c>
      <c r="BC45" s="30">
        <v>4</v>
      </c>
      <c r="BD45" s="30">
        <v>1</v>
      </c>
      <c r="BE45" s="30">
        <v>46</v>
      </c>
      <c r="BF45" s="30">
        <v>22</v>
      </c>
      <c r="BG45" s="30">
        <v>22</v>
      </c>
      <c r="BH45" s="30">
        <v>11</v>
      </c>
      <c r="BI45" s="30">
        <v>48</v>
      </c>
      <c r="BJ45" s="30">
        <v>5</v>
      </c>
      <c r="BK45" s="30">
        <v>5</v>
      </c>
      <c r="BL45" s="30">
        <v>4</v>
      </c>
      <c r="BM45" s="30">
        <v>51</v>
      </c>
      <c r="BN45" s="30">
        <v>13</v>
      </c>
      <c r="BO45" s="30">
        <v>13</v>
      </c>
      <c r="BP45" s="30">
        <v>6</v>
      </c>
      <c r="BQ45" s="30">
        <v>47</v>
      </c>
      <c r="BR45" s="30">
        <v>5</v>
      </c>
      <c r="BS45" s="30">
        <v>5</v>
      </c>
      <c r="BT45" s="30">
        <v>5</v>
      </c>
      <c r="BU45" s="30">
        <v>41</v>
      </c>
      <c r="BV45" s="30">
        <v>17</v>
      </c>
      <c r="BW45" s="30">
        <v>17</v>
      </c>
      <c r="BX45" s="30">
        <v>8</v>
      </c>
      <c r="BY45" s="30">
        <v>47</v>
      </c>
      <c r="BZ45" s="30">
        <v>3</v>
      </c>
      <c r="CA45" s="30">
        <v>3</v>
      </c>
      <c r="CB45" s="30">
        <v>3</v>
      </c>
      <c r="CC45" s="30">
        <v>51</v>
      </c>
      <c r="CD45" s="30">
        <v>20</v>
      </c>
      <c r="CE45" s="30">
        <v>20</v>
      </c>
      <c r="CF45" s="30">
        <v>7</v>
      </c>
      <c r="CG45" s="30">
        <v>50</v>
      </c>
      <c r="CH45" s="30">
        <v>6</v>
      </c>
      <c r="CI45" s="30">
        <v>6</v>
      </c>
      <c r="CJ45" s="30">
        <v>3</v>
      </c>
      <c r="CK45" s="30">
        <v>52</v>
      </c>
      <c r="CL45" s="30">
        <v>11</v>
      </c>
      <c r="CM45" s="30">
        <v>10</v>
      </c>
      <c r="CN45" s="30">
        <v>0</v>
      </c>
      <c r="CO45" s="30">
        <v>43</v>
      </c>
      <c r="CP45" s="30">
        <v>0</v>
      </c>
      <c r="CQ45" s="30">
        <v>0</v>
      </c>
      <c r="CR45" s="30">
        <v>0</v>
      </c>
      <c r="CS45" s="30">
        <v>33</v>
      </c>
      <c r="CT45" s="30">
        <v>19</v>
      </c>
      <c r="CU45" s="30">
        <v>19</v>
      </c>
      <c r="CV45" s="30">
        <v>10</v>
      </c>
      <c r="CW45" s="30">
        <v>37</v>
      </c>
    </row>
    <row r="46" spans="1:101" ht="17.25" customHeight="1" x14ac:dyDescent="0.2">
      <c r="A46" s="169" t="s">
        <v>32</v>
      </c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>
        <f t="shared" ref="AP46:BU46" si="36">SUM(AP47)</f>
        <v>216</v>
      </c>
      <c r="AQ46" s="170">
        <f t="shared" si="36"/>
        <v>89</v>
      </c>
      <c r="AR46" s="170">
        <f t="shared" si="36"/>
        <v>49</v>
      </c>
      <c r="AS46" s="170">
        <f t="shared" si="36"/>
        <v>49</v>
      </c>
      <c r="AT46" s="170">
        <f t="shared" si="36"/>
        <v>64</v>
      </c>
      <c r="AU46" s="170">
        <f t="shared" si="36"/>
        <v>41</v>
      </c>
      <c r="AV46" s="170">
        <f t="shared" si="36"/>
        <v>30</v>
      </c>
      <c r="AW46" s="170">
        <f t="shared" si="36"/>
        <v>82</v>
      </c>
      <c r="AX46" s="170">
        <f t="shared" si="36"/>
        <v>209</v>
      </c>
      <c r="AY46" s="170">
        <f t="shared" si="36"/>
        <v>102</v>
      </c>
      <c r="AZ46" s="170">
        <f t="shared" si="36"/>
        <v>61</v>
      </c>
      <c r="BA46" s="170">
        <f t="shared" si="36"/>
        <v>145</v>
      </c>
      <c r="BB46" s="170">
        <f t="shared" si="36"/>
        <v>43</v>
      </c>
      <c r="BC46" s="170">
        <f t="shared" si="36"/>
        <v>32</v>
      </c>
      <c r="BD46" s="170">
        <f t="shared" si="36"/>
        <v>21</v>
      </c>
      <c r="BE46" s="170">
        <f t="shared" si="36"/>
        <v>156</v>
      </c>
      <c r="BF46" s="170">
        <f t="shared" si="36"/>
        <v>154</v>
      </c>
      <c r="BG46" s="170">
        <f t="shared" si="36"/>
        <v>115</v>
      </c>
      <c r="BH46" s="170">
        <f t="shared" si="36"/>
        <v>58</v>
      </c>
      <c r="BI46" s="170">
        <f t="shared" si="36"/>
        <v>211</v>
      </c>
      <c r="BJ46" s="170">
        <f t="shared" si="36"/>
        <v>57</v>
      </c>
      <c r="BK46" s="170">
        <f t="shared" si="36"/>
        <v>39</v>
      </c>
      <c r="BL46" s="170">
        <f t="shared" si="36"/>
        <v>27</v>
      </c>
      <c r="BM46" s="170">
        <f t="shared" si="36"/>
        <v>240</v>
      </c>
      <c r="BN46" s="170">
        <f t="shared" si="36"/>
        <v>145</v>
      </c>
      <c r="BO46" s="170">
        <f t="shared" si="36"/>
        <v>104</v>
      </c>
      <c r="BP46" s="170">
        <f t="shared" si="36"/>
        <v>48</v>
      </c>
      <c r="BQ46" s="170">
        <f t="shared" si="36"/>
        <v>278</v>
      </c>
      <c r="BR46" s="170">
        <f t="shared" si="36"/>
        <v>72</v>
      </c>
      <c r="BS46" s="170">
        <f t="shared" si="36"/>
        <v>55</v>
      </c>
      <c r="BT46" s="170">
        <f t="shared" si="36"/>
        <v>26</v>
      </c>
      <c r="BU46" s="170">
        <f t="shared" si="36"/>
        <v>297</v>
      </c>
      <c r="BV46" s="170">
        <f>SUM(BV47)</f>
        <v>141</v>
      </c>
      <c r="BW46" s="170">
        <f>SUM(BW47)</f>
        <v>76</v>
      </c>
      <c r="BX46" s="170">
        <f>SUM(BX47)</f>
        <v>34</v>
      </c>
      <c r="BY46" s="170">
        <f>SUM(BY47)</f>
        <v>295</v>
      </c>
      <c r="BZ46" s="170">
        <f t="shared" ref="BZ46:CW46" si="37">SUM(BZ47)</f>
        <v>58</v>
      </c>
      <c r="CA46" s="170">
        <f t="shared" si="37"/>
        <v>43</v>
      </c>
      <c r="CB46" s="170">
        <f t="shared" si="37"/>
        <v>29</v>
      </c>
      <c r="CC46" s="170">
        <f t="shared" si="37"/>
        <v>299</v>
      </c>
      <c r="CD46" s="170">
        <f t="shared" si="37"/>
        <v>128</v>
      </c>
      <c r="CE46" s="170">
        <f t="shared" si="37"/>
        <v>93</v>
      </c>
      <c r="CF46" s="170">
        <f t="shared" si="37"/>
        <v>37</v>
      </c>
      <c r="CG46" s="170">
        <f t="shared" si="37"/>
        <v>282</v>
      </c>
      <c r="CH46" s="170">
        <f t="shared" si="37"/>
        <v>40</v>
      </c>
      <c r="CI46" s="170">
        <f t="shared" si="37"/>
        <v>33</v>
      </c>
      <c r="CJ46" s="170">
        <f t="shared" si="37"/>
        <v>25</v>
      </c>
      <c r="CK46" s="170">
        <f>SUM(CK47)</f>
        <v>269</v>
      </c>
      <c r="CL46" s="170">
        <v>117</v>
      </c>
      <c r="CM46" s="170">
        <v>68</v>
      </c>
      <c r="CN46" s="170">
        <v>27</v>
      </c>
      <c r="CO46" s="170">
        <v>240</v>
      </c>
      <c r="CP46" s="170">
        <v>30</v>
      </c>
      <c r="CQ46" s="170">
        <v>24</v>
      </c>
      <c r="CR46" s="170">
        <v>14</v>
      </c>
      <c r="CS46" s="170">
        <v>234</v>
      </c>
      <c r="CT46" s="170">
        <v>93</v>
      </c>
      <c r="CU46" s="170">
        <v>77</v>
      </c>
      <c r="CV46" s="170">
        <v>33</v>
      </c>
      <c r="CW46" s="170">
        <v>226</v>
      </c>
    </row>
    <row r="47" spans="1:101" ht="17.25" customHeight="1" x14ac:dyDescent="0.2">
      <c r="A47" s="29" t="s">
        <v>31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>
        <v>216</v>
      </c>
      <c r="AQ47" s="30">
        <v>89</v>
      </c>
      <c r="AR47" s="30">
        <v>49</v>
      </c>
      <c r="AS47" s="30">
        <v>49</v>
      </c>
      <c r="AT47" s="30">
        <v>64</v>
      </c>
      <c r="AU47" s="30">
        <v>41</v>
      </c>
      <c r="AV47" s="30">
        <v>30</v>
      </c>
      <c r="AW47" s="30">
        <v>82</v>
      </c>
      <c r="AX47" s="30">
        <v>209</v>
      </c>
      <c r="AY47" s="30">
        <v>102</v>
      </c>
      <c r="AZ47" s="30">
        <v>61</v>
      </c>
      <c r="BA47" s="30">
        <v>145</v>
      </c>
      <c r="BB47" s="30">
        <v>43</v>
      </c>
      <c r="BC47" s="30">
        <v>32</v>
      </c>
      <c r="BD47" s="30">
        <v>21</v>
      </c>
      <c r="BE47" s="30">
        <v>156</v>
      </c>
      <c r="BF47" s="30">
        <v>154</v>
      </c>
      <c r="BG47" s="30">
        <v>115</v>
      </c>
      <c r="BH47" s="30">
        <v>58</v>
      </c>
      <c r="BI47" s="30">
        <v>211</v>
      </c>
      <c r="BJ47" s="30">
        <v>57</v>
      </c>
      <c r="BK47" s="30">
        <v>39</v>
      </c>
      <c r="BL47" s="30">
        <v>27</v>
      </c>
      <c r="BM47" s="30">
        <v>240</v>
      </c>
      <c r="BN47" s="30">
        <v>145</v>
      </c>
      <c r="BO47" s="30">
        <v>104</v>
      </c>
      <c r="BP47" s="30">
        <v>48</v>
      </c>
      <c r="BQ47" s="30">
        <v>278</v>
      </c>
      <c r="BR47" s="30">
        <v>72</v>
      </c>
      <c r="BS47" s="30">
        <v>55</v>
      </c>
      <c r="BT47" s="30">
        <v>26</v>
      </c>
      <c r="BU47" s="30">
        <v>297</v>
      </c>
      <c r="BV47" s="30">
        <v>141</v>
      </c>
      <c r="BW47" s="30">
        <v>76</v>
      </c>
      <c r="BX47" s="30">
        <v>34</v>
      </c>
      <c r="BY47" s="30">
        <v>295</v>
      </c>
      <c r="BZ47" s="30">
        <v>58</v>
      </c>
      <c r="CA47" s="30">
        <v>43</v>
      </c>
      <c r="CB47" s="30">
        <v>29</v>
      </c>
      <c r="CC47" s="30">
        <v>299</v>
      </c>
      <c r="CD47" s="30">
        <v>128</v>
      </c>
      <c r="CE47" s="30">
        <v>93</v>
      </c>
      <c r="CF47" s="30">
        <v>37</v>
      </c>
      <c r="CG47" s="30">
        <v>282</v>
      </c>
      <c r="CH47" s="30">
        <v>40</v>
      </c>
      <c r="CI47" s="30">
        <v>33</v>
      </c>
      <c r="CJ47" s="30">
        <v>25</v>
      </c>
      <c r="CK47" s="30">
        <v>269</v>
      </c>
      <c r="CL47" s="30">
        <v>117</v>
      </c>
      <c r="CM47" s="30">
        <v>68</v>
      </c>
      <c r="CN47" s="30">
        <v>27</v>
      </c>
      <c r="CO47" s="30">
        <v>240</v>
      </c>
      <c r="CP47" s="30">
        <v>30</v>
      </c>
      <c r="CQ47" s="30">
        <v>24</v>
      </c>
      <c r="CR47" s="30">
        <v>14</v>
      </c>
      <c r="CS47" s="30">
        <v>234</v>
      </c>
      <c r="CT47" s="30">
        <v>93</v>
      </c>
      <c r="CU47" s="30">
        <v>77</v>
      </c>
      <c r="CV47" s="30">
        <v>33</v>
      </c>
      <c r="CW47" s="30">
        <v>226</v>
      </c>
    </row>
    <row r="48" spans="1:101" ht="17.25" customHeight="1" x14ac:dyDescent="0.2">
      <c r="A48" s="169" t="s">
        <v>60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>
        <v>8</v>
      </c>
      <c r="CQ48" s="170">
        <v>8</v>
      </c>
      <c r="CR48" s="170">
        <v>7</v>
      </c>
      <c r="CS48" s="170">
        <v>9</v>
      </c>
      <c r="CT48" s="170">
        <v>90</v>
      </c>
      <c r="CU48" s="170">
        <v>90</v>
      </c>
      <c r="CV48" s="170">
        <v>22</v>
      </c>
      <c r="CW48" s="170">
        <v>31</v>
      </c>
    </row>
    <row r="49" spans="1:101" ht="17.25" customHeight="1" x14ac:dyDescent="0.2">
      <c r="A49" s="357" t="s">
        <v>61</v>
      </c>
      <c r="B49" s="358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8"/>
      <c r="BV49" s="358"/>
      <c r="BW49" s="358"/>
      <c r="BX49" s="358"/>
      <c r="BY49" s="358"/>
      <c r="BZ49" s="358"/>
      <c r="CA49" s="358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58"/>
      <c r="CM49" s="358"/>
      <c r="CN49" s="358"/>
      <c r="CO49" s="358"/>
      <c r="CP49" s="358">
        <v>8</v>
      </c>
      <c r="CQ49" s="358">
        <v>8</v>
      </c>
      <c r="CR49" s="358">
        <v>7</v>
      </c>
      <c r="CS49" s="358">
        <v>9</v>
      </c>
      <c r="CT49" s="358">
        <v>90</v>
      </c>
      <c r="CU49" s="358">
        <v>90</v>
      </c>
      <c r="CV49" s="358">
        <v>22</v>
      </c>
      <c r="CW49" s="358">
        <v>31</v>
      </c>
    </row>
    <row r="50" spans="1:101" ht="17.25" customHeight="1" x14ac:dyDescent="0.2">
      <c r="A50" s="167" t="s">
        <v>135</v>
      </c>
      <c r="B50" s="171">
        <f t="shared" ref="B50:AG50" si="38">+SUM(B38,B42,B34,B28,B21,B17,B13,B9,B46)</f>
        <v>3779</v>
      </c>
      <c r="C50" s="171">
        <f t="shared" si="38"/>
        <v>3255</v>
      </c>
      <c r="D50" s="171">
        <f t="shared" si="38"/>
        <v>1703</v>
      </c>
      <c r="E50" s="171">
        <f t="shared" si="38"/>
        <v>10158</v>
      </c>
      <c r="F50" s="171">
        <f t="shared" si="38"/>
        <v>1436</v>
      </c>
      <c r="G50" s="171">
        <f t="shared" si="38"/>
        <v>1264</v>
      </c>
      <c r="H50" s="171">
        <f t="shared" si="38"/>
        <v>868</v>
      </c>
      <c r="I50" s="171">
        <f t="shared" si="38"/>
        <v>9899</v>
      </c>
      <c r="J50" s="171">
        <f t="shared" si="38"/>
        <v>5919</v>
      </c>
      <c r="K50" s="171">
        <f t="shared" si="38"/>
        <v>4359</v>
      </c>
      <c r="L50" s="171">
        <f t="shared" si="38"/>
        <v>2254</v>
      </c>
      <c r="M50" s="171">
        <f t="shared" si="38"/>
        <v>11087</v>
      </c>
      <c r="N50" s="171">
        <f t="shared" si="38"/>
        <v>1859</v>
      </c>
      <c r="O50" s="171">
        <f t="shared" si="38"/>
        <v>1516</v>
      </c>
      <c r="P50" s="171">
        <f t="shared" si="38"/>
        <v>961</v>
      </c>
      <c r="Q50" s="171">
        <f t="shared" si="38"/>
        <v>11065</v>
      </c>
      <c r="R50" s="171">
        <f t="shared" si="38"/>
        <v>6430</v>
      </c>
      <c r="S50" s="171">
        <f t="shared" si="38"/>
        <v>4384</v>
      </c>
      <c r="T50" s="171">
        <f t="shared" si="38"/>
        <v>2340</v>
      </c>
      <c r="U50" s="171">
        <f t="shared" si="38"/>
        <v>12266</v>
      </c>
      <c r="V50" s="171">
        <f t="shared" si="38"/>
        <v>1887</v>
      </c>
      <c r="W50" s="171">
        <f t="shared" si="38"/>
        <v>1590</v>
      </c>
      <c r="X50" s="171">
        <f t="shared" si="38"/>
        <v>987</v>
      </c>
      <c r="Y50" s="171">
        <f t="shared" si="38"/>
        <v>12240</v>
      </c>
      <c r="Z50" s="171">
        <f t="shared" si="38"/>
        <v>7021</v>
      </c>
      <c r="AA50" s="171">
        <f t="shared" si="38"/>
        <v>4834</v>
      </c>
      <c r="AB50" s="171">
        <f t="shared" si="38"/>
        <v>1978</v>
      </c>
      <c r="AC50" s="171">
        <f t="shared" si="38"/>
        <v>13002</v>
      </c>
      <c r="AD50" s="171">
        <f t="shared" si="38"/>
        <v>2112</v>
      </c>
      <c r="AE50" s="171">
        <f t="shared" si="38"/>
        <v>1649</v>
      </c>
      <c r="AF50" s="171">
        <f t="shared" si="38"/>
        <v>1073</v>
      </c>
      <c r="AG50" s="171">
        <f t="shared" si="38"/>
        <v>12936</v>
      </c>
      <c r="AH50" s="171">
        <f t="shared" ref="AH50:BM50" si="39">+SUM(AH38,AH42,AH34,AH28,AH21,AH17,AH13,AH9,AH46)</f>
        <v>5382</v>
      </c>
      <c r="AI50" s="171">
        <f t="shared" si="39"/>
        <v>4400</v>
      </c>
      <c r="AJ50" s="171">
        <f t="shared" si="39"/>
        <v>1916</v>
      </c>
      <c r="AK50" s="171">
        <f t="shared" si="39"/>
        <v>13554</v>
      </c>
      <c r="AL50" s="171">
        <f t="shared" si="39"/>
        <v>2185</v>
      </c>
      <c r="AM50" s="171">
        <f t="shared" si="39"/>
        <v>1870</v>
      </c>
      <c r="AN50" s="171">
        <f t="shared" si="39"/>
        <v>925</v>
      </c>
      <c r="AO50" s="171">
        <f t="shared" si="39"/>
        <v>13372</v>
      </c>
      <c r="AP50" s="171">
        <f t="shared" si="39"/>
        <v>5302</v>
      </c>
      <c r="AQ50" s="171">
        <f t="shared" si="39"/>
        <v>4175</v>
      </c>
      <c r="AR50" s="171">
        <f t="shared" si="39"/>
        <v>1604</v>
      </c>
      <c r="AS50" s="171">
        <f t="shared" si="39"/>
        <v>13503</v>
      </c>
      <c r="AT50" s="171">
        <f t="shared" si="39"/>
        <v>1853</v>
      </c>
      <c r="AU50" s="171">
        <f t="shared" si="39"/>
        <v>1474</v>
      </c>
      <c r="AV50" s="171">
        <f t="shared" si="39"/>
        <v>814</v>
      </c>
      <c r="AW50" s="171">
        <f t="shared" si="39"/>
        <v>13203</v>
      </c>
      <c r="AX50" s="171">
        <f t="shared" si="39"/>
        <v>5259</v>
      </c>
      <c r="AY50" s="171">
        <f t="shared" si="39"/>
        <v>4155</v>
      </c>
      <c r="AZ50" s="171">
        <f t="shared" si="39"/>
        <v>1592</v>
      </c>
      <c r="BA50" s="171">
        <f t="shared" si="39"/>
        <v>13085</v>
      </c>
      <c r="BB50" s="171">
        <f t="shared" si="39"/>
        <v>1578</v>
      </c>
      <c r="BC50" s="171">
        <f t="shared" si="39"/>
        <v>1424</v>
      </c>
      <c r="BD50" s="171">
        <f t="shared" si="39"/>
        <v>764</v>
      </c>
      <c r="BE50" s="171">
        <f t="shared" si="39"/>
        <v>12322</v>
      </c>
      <c r="BF50" s="171">
        <f t="shared" si="39"/>
        <v>4276</v>
      </c>
      <c r="BG50" s="171">
        <f t="shared" si="39"/>
        <v>3725</v>
      </c>
      <c r="BH50" s="171">
        <f t="shared" si="39"/>
        <v>1551</v>
      </c>
      <c r="BI50" s="171">
        <f t="shared" si="39"/>
        <v>12597</v>
      </c>
      <c r="BJ50" s="171">
        <f t="shared" si="39"/>
        <v>1704</v>
      </c>
      <c r="BK50" s="171">
        <f t="shared" si="39"/>
        <v>1397</v>
      </c>
      <c r="BL50" s="171">
        <f t="shared" si="39"/>
        <v>815</v>
      </c>
      <c r="BM50" s="171">
        <f t="shared" si="39"/>
        <v>12195</v>
      </c>
      <c r="BN50" s="171">
        <f t="shared" ref="BN50:CO50" si="40">+SUM(BN38,BN42,BN34,BN28,BN21,BN17,BN13,BN9,BN46)</f>
        <v>4127</v>
      </c>
      <c r="BO50" s="171">
        <f t="shared" si="40"/>
        <v>3463</v>
      </c>
      <c r="BP50" s="171">
        <f t="shared" si="40"/>
        <v>1490</v>
      </c>
      <c r="BQ50" s="171">
        <f t="shared" si="40"/>
        <v>12045</v>
      </c>
      <c r="BR50" s="171">
        <f t="shared" si="40"/>
        <v>1723</v>
      </c>
      <c r="BS50" s="171">
        <f t="shared" si="40"/>
        <v>1525</v>
      </c>
      <c r="BT50" s="171">
        <f t="shared" si="40"/>
        <v>886</v>
      </c>
      <c r="BU50" s="171">
        <f t="shared" si="40"/>
        <v>11594</v>
      </c>
      <c r="BV50" s="171">
        <f t="shared" si="40"/>
        <v>3577</v>
      </c>
      <c r="BW50" s="171">
        <f t="shared" si="40"/>
        <v>3182</v>
      </c>
      <c r="BX50" s="171">
        <f t="shared" si="40"/>
        <v>1272</v>
      </c>
      <c r="BY50" s="171">
        <f t="shared" si="40"/>
        <v>11202</v>
      </c>
      <c r="BZ50" s="171">
        <f t="shared" si="40"/>
        <v>1473</v>
      </c>
      <c r="CA50" s="171">
        <f t="shared" si="40"/>
        <v>1388</v>
      </c>
      <c r="CB50" s="171">
        <f t="shared" si="40"/>
        <v>882</v>
      </c>
      <c r="CC50" s="171">
        <f t="shared" si="40"/>
        <v>10913</v>
      </c>
      <c r="CD50" s="171">
        <f t="shared" si="40"/>
        <v>3427</v>
      </c>
      <c r="CE50" s="171">
        <f t="shared" si="40"/>
        <v>3200</v>
      </c>
      <c r="CF50" s="171">
        <f t="shared" si="40"/>
        <v>1288</v>
      </c>
      <c r="CG50" s="171">
        <f t="shared" si="40"/>
        <v>10807</v>
      </c>
      <c r="CH50" s="171">
        <f t="shared" si="40"/>
        <v>1312</v>
      </c>
      <c r="CI50" s="171">
        <f t="shared" si="40"/>
        <v>1242</v>
      </c>
      <c r="CJ50" s="171">
        <f t="shared" si="40"/>
        <v>801</v>
      </c>
      <c r="CK50" s="171">
        <f t="shared" si="40"/>
        <v>10472</v>
      </c>
      <c r="CL50" s="171">
        <f t="shared" si="40"/>
        <v>3569</v>
      </c>
      <c r="CM50" s="171">
        <f t="shared" si="40"/>
        <v>3313</v>
      </c>
      <c r="CN50" s="171">
        <f t="shared" si="40"/>
        <v>1115</v>
      </c>
      <c r="CO50" s="171">
        <f t="shared" si="40"/>
        <v>10226</v>
      </c>
      <c r="CP50" s="171">
        <v>1350</v>
      </c>
      <c r="CQ50" s="171">
        <v>1317</v>
      </c>
      <c r="CR50" s="171">
        <v>767</v>
      </c>
      <c r="CS50" s="171">
        <v>9944</v>
      </c>
      <c r="CT50" s="171">
        <v>3099</v>
      </c>
      <c r="CU50" s="171">
        <v>2954</v>
      </c>
      <c r="CV50" s="171">
        <v>1146</v>
      </c>
      <c r="CW50" s="171">
        <v>9722</v>
      </c>
    </row>
    <row r="51" spans="1:101" ht="18" customHeight="1" x14ac:dyDescent="0.2">
      <c r="A51" s="168" t="s">
        <v>97</v>
      </c>
      <c r="B51" s="30">
        <v>71</v>
      </c>
      <c r="C51" s="30">
        <v>55</v>
      </c>
      <c r="D51" s="30">
        <v>38</v>
      </c>
      <c r="E51" s="30">
        <v>38</v>
      </c>
      <c r="F51" s="30"/>
      <c r="G51" s="30"/>
      <c r="H51" s="30"/>
      <c r="I51" s="30"/>
      <c r="J51" s="30">
        <v>92</v>
      </c>
      <c r="K51" s="30">
        <v>92</v>
      </c>
      <c r="L51" s="30">
        <v>37</v>
      </c>
      <c r="M51" s="30">
        <v>37</v>
      </c>
      <c r="N51" s="30"/>
      <c r="O51" s="30"/>
      <c r="P51" s="30"/>
      <c r="Q51" s="30"/>
      <c r="R51" s="30">
        <v>49</v>
      </c>
      <c r="S51" s="30">
        <v>49</v>
      </c>
      <c r="T51" s="30">
        <v>17</v>
      </c>
      <c r="U51" s="30">
        <v>17</v>
      </c>
      <c r="V51" s="30"/>
      <c r="W51" s="30"/>
      <c r="X51" s="30"/>
      <c r="Y51" s="30"/>
      <c r="Z51" s="30">
        <v>11</v>
      </c>
      <c r="AA51" s="30">
        <v>11</v>
      </c>
      <c r="AB51" s="30">
        <v>10</v>
      </c>
      <c r="AC51" s="30">
        <v>10</v>
      </c>
      <c r="AD51" s="30"/>
      <c r="AE51" s="30"/>
      <c r="AF51" s="30"/>
      <c r="AG51" s="30"/>
      <c r="AH51" s="30">
        <v>32</v>
      </c>
      <c r="AI51" s="30">
        <v>32</v>
      </c>
      <c r="AJ51" s="30">
        <v>20</v>
      </c>
      <c r="AK51" s="30">
        <v>20</v>
      </c>
      <c r="AL51" s="30"/>
      <c r="AM51" s="30"/>
      <c r="AN51" s="30"/>
      <c r="AO51" s="30"/>
      <c r="AP51" s="30">
        <v>81</v>
      </c>
      <c r="AQ51" s="30">
        <v>81</v>
      </c>
      <c r="AR51" s="30">
        <v>17</v>
      </c>
      <c r="AS51" s="30">
        <v>17</v>
      </c>
      <c r="AT51" s="30">
        <v>37</v>
      </c>
      <c r="AU51" s="30">
        <v>37</v>
      </c>
      <c r="AV51" s="30">
        <v>22</v>
      </c>
      <c r="AW51" s="30">
        <v>22</v>
      </c>
      <c r="AX51" s="30">
        <v>103</v>
      </c>
      <c r="AY51" s="30">
        <v>97</v>
      </c>
      <c r="AZ51" s="30">
        <v>31</v>
      </c>
      <c r="BA51" s="30">
        <v>50</v>
      </c>
      <c r="BB51" s="30">
        <v>54</v>
      </c>
      <c r="BC51" s="30">
        <v>54</v>
      </c>
      <c r="BD51" s="30">
        <v>19</v>
      </c>
      <c r="BE51" s="30">
        <v>48</v>
      </c>
      <c r="BF51" s="30">
        <v>100</v>
      </c>
      <c r="BG51" s="30">
        <v>100</v>
      </c>
      <c r="BH51" s="30">
        <v>21</v>
      </c>
      <c r="BI51" s="30">
        <v>37</v>
      </c>
      <c r="BJ51" s="30">
        <v>104</v>
      </c>
      <c r="BK51" s="30">
        <v>104</v>
      </c>
      <c r="BL51" s="30">
        <v>22</v>
      </c>
      <c r="BM51" s="30">
        <v>39</v>
      </c>
      <c r="BN51" s="30">
        <v>144</v>
      </c>
      <c r="BO51" s="30">
        <v>144</v>
      </c>
      <c r="BP51" s="30">
        <v>30</v>
      </c>
      <c r="BQ51" s="30">
        <v>47</v>
      </c>
      <c r="BR51" s="30">
        <v>121</v>
      </c>
      <c r="BS51" s="30">
        <v>121</v>
      </c>
      <c r="BT51" s="30">
        <v>29</v>
      </c>
      <c r="BU51" s="30">
        <v>51</v>
      </c>
      <c r="BV51" s="30">
        <v>218</v>
      </c>
      <c r="BW51" s="30">
        <v>216</v>
      </c>
      <c r="BX51" s="30">
        <v>27</v>
      </c>
      <c r="BY51" s="30">
        <v>54</v>
      </c>
      <c r="BZ51" s="30">
        <v>50</v>
      </c>
      <c r="CA51" s="30">
        <v>50</v>
      </c>
      <c r="CB51" s="30"/>
      <c r="CC51" s="30">
        <v>28</v>
      </c>
      <c r="CD51" s="30">
        <v>192</v>
      </c>
      <c r="CE51" s="30">
        <v>192</v>
      </c>
      <c r="CF51" s="30">
        <v>24</v>
      </c>
      <c r="CG51" s="30">
        <v>24</v>
      </c>
      <c r="CH51" s="30">
        <v>0</v>
      </c>
      <c r="CI51" s="30">
        <v>0</v>
      </c>
      <c r="CJ51" s="30">
        <v>0</v>
      </c>
      <c r="CK51" s="30">
        <v>0</v>
      </c>
      <c r="CL51" s="30">
        <f>+IFERROR(VLOOKUP($A51,[1]TD!$D$14:$G$56,4,FALSE),0)</f>
        <v>90</v>
      </c>
      <c r="CM51" s="30">
        <f>+IFERROR(VLOOKUP($A51,[1]TD!$P$14:$S$55,4,FALSE),0)</f>
        <v>90</v>
      </c>
      <c r="CN51" s="30">
        <f>+IFERROR(VLOOKUP($A51,[1]TD!$AB$14:$AE$56,4,FALSE),0)</f>
        <v>27</v>
      </c>
      <c r="CO51" s="30">
        <f>+IFERROR(VLOOKUP($A51,[1]TD!$AV$14:$AZ$56,4,FALSE),0)</f>
        <v>27</v>
      </c>
      <c r="CP51" s="30">
        <v>0</v>
      </c>
      <c r="CQ51" s="30">
        <v>0</v>
      </c>
      <c r="CR51" s="30">
        <v>0</v>
      </c>
      <c r="CS51" s="30">
        <v>0</v>
      </c>
      <c r="CT51" s="30">
        <v>0</v>
      </c>
      <c r="CU51" s="30">
        <v>0</v>
      </c>
      <c r="CV51" s="30">
        <v>0</v>
      </c>
      <c r="CW51" s="30">
        <v>0</v>
      </c>
    </row>
    <row r="52" spans="1:101" ht="18" customHeight="1" x14ac:dyDescent="0.2">
      <c r="A52" s="37" t="s">
        <v>99</v>
      </c>
      <c r="B52" s="38">
        <v>16</v>
      </c>
      <c r="C52" s="38">
        <v>16</v>
      </c>
      <c r="D52" s="38">
        <v>12</v>
      </c>
      <c r="E52" s="38">
        <v>12</v>
      </c>
      <c r="F52" s="38"/>
      <c r="G52" s="38"/>
      <c r="H52" s="38"/>
      <c r="I52" s="38"/>
      <c r="J52" s="38">
        <v>28</v>
      </c>
      <c r="K52" s="38">
        <v>28</v>
      </c>
      <c r="L52" s="38">
        <v>10</v>
      </c>
      <c r="M52" s="38">
        <v>10</v>
      </c>
      <c r="N52" s="38"/>
      <c r="O52" s="38"/>
      <c r="P52" s="38"/>
      <c r="Q52" s="38"/>
      <c r="R52" s="38">
        <v>10</v>
      </c>
      <c r="S52" s="38">
        <v>10</v>
      </c>
      <c r="T52" s="38">
        <v>9</v>
      </c>
      <c r="U52" s="38">
        <v>9</v>
      </c>
      <c r="V52" s="38"/>
      <c r="W52" s="38"/>
      <c r="X52" s="38"/>
      <c r="Y52" s="38"/>
      <c r="Z52" s="38">
        <v>12</v>
      </c>
      <c r="AA52" s="38">
        <v>12</v>
      </c>
      <c r="AB52" s="38">
        <v>9</v>
      </c>
      <c r="AC52" s="38">
        <v>9</v>
      </c>
      <c r="AD52" s="38"/>
      <c r="AE52" s="38"/>
      <c r="AF52" s="38"/>
      <c r="AG52" s="38"/>
      <c r="AH52" s="38">
        <v>14</v>
      </c>
      <c r="AI52" s="38">
        <v>14</v>
      </c>
      <c r="AJ52" s="38">
        <v>7</v>
      </c>
      <c r="AK52" s="38">
        <v>7</v>
      </c>
      <c r="AL52" s="38"/>
      <c r="AM52" s="38"/>
      <c r="AN52" s="38"/>
      <c r="AO52" s="38"/>
      <c r="AP52" s="38">
        <v>12</v>
      </c>
      <c r="AQ52" s="38">
        <v>12</v>
      </c>
      <c r="AR52" s="38">
        <v>5</v>
      </c>
      <c r="AS52" s="38">
        <v>5</v>
      </c>
      <c r="AT52" s="38">
        <v>1</v>
      </c>
      <c r="AU52" s="38">
        <v>1</v>
      </c>
      <c r="AV52" s="38">
        <v>1</v>
      </c>
      <c r="AW52" s="38">
        <v>1</v>
      </c>
      <c r="AX52" s="38">
        <v>11</v>
      </c>
      <c r="AY52" s="38">
        <v>11</v>
      </c>
      <c r="AZ52" s="38" t="s">
        <v>75</v>
      </c>
      <c r="BA52" s="38" t="s">
        <v>75</v>
      </c>
      <c r="BB52" s="38" t="s">
        <v>75</v>
      </c>
      <c r="BC52" s="38" t="s">
        <v>75</v>
      </c>
      <c r="BD52" s="38" t="s">
        <v>75</v>
      </c>
      <c r="BE52" s="38" t="s">
        <v>75</v>
      </c>
      <c r="BF52" s="38">
        <v>30</v>
      </c>
      <c r="BG52" s="38">
        <v>30</v>
      </c>
      <c r="BH52" s="38">
        <v>7</v>
      </c>
      <c r="BI52" s="38">
        <v>7</v>
      </c>
      <c r="BJ52" s="38" t="s">
        <v>75</v>
      </c>
      <c r="BK52" s="38" t="s">
        <v>75</v>
      </c>
      <c r="BL52" s="38" t="s">
        <v>75</v>
      </c>
      <c r="BM52" s="38" t="s">
        <v>75</v>
      </c>
      <c r="BN52" s="38">
        <v>29</v>
      </c>
      <c r="BO52" s="38">
        <v>29</v>
      </c>
      <c r="BP52" s="38">
        <v>8</v>
      </c>
      <c r="BQ52" s="38">
        <v>8</v>
      </c>
      <c r="BR52" s="38">
        <v>1</v>
      </c>
      <c r="BS52" s="38">
        <v>1</v>
      </c>
      <c r="BT52" s="38">
        <v>1</v>
      </c>
      <c r="BU52" s="38">
        <v>1</v>
      </c>
      <c r="BV52" s="38">
        <v>23</v>
      </c>
      <c r="BW52" s="38">
        <v>23</v>
      </c>
      <c r="BX52" s="38">
        <v>9</v>
      </c>
      <c r="BY52" s="38">
        <v>9</v>
      </c>
      <c r="BZ52" s="38"/>
      <c r="CA52" s="38"/>
      <c r="CB52" s="38"/>
      <c r="CC52" s="38"/>
      <c r="CD52" s="38">
        <v>35</v>
      </c>
      <c r="CE52" s="38">
        <v>35</v>
      </c>
      <c r="CF52" s="38">
        <v>12</v>
      </c>
      <c r="CG52" s="38">
        <v>12</v>
      </c>
      <c r="CH52" s="320">
        <v>0</v>
      </c>
      <c r="CI52" s="320">
        <v>0</v>
      </c>
      <c r="CJ52" s="320">
        <v>0</v>
      </c>
      <c r="CK52" s="320">
        <v>0</v>
      </c>
      <c r="CL52" s="38">
        <f>+IFERROR(VLOOKUP($A52,[1]TD!$D$14:$G$56,4,FALSE),0)</f>
        <v>23</v>
      </c>
      <c r="CM52" s="38">
        <f>+IFERROR(VLOOKUP($A52,[1]TD!$P$14:$S$55,4,FALSE),0)</f>
        <v>23</v>
      </c>
      <c r="CN52" s="38">
        <f>+IFERROR(VLOOKUP($A52,[1]TD!$AB$14:$AE$56,4,FALSE),0)</f>
        <v>13</v>
      </c>
      <c r="CO52" s="38">
        <f>+IFERROR(VLOOKUP($A52,[1]TD!$AV$14:$AZ$56,4,FALSE),0)</f>
        <v>13</v>
      </c>
      <c r="CP52" s="38">
        <v>0</v>
      </c>
      <c r="CQ52" s="38">
        <v>0</v>
      </c>
      <c r="CR52" s="38">
        <v>0</v>
      </c>
      <c r="CS52" s="38">
        <v>0</v>
      </c>
      <c r="CT52" s="38">
        <v>10</v>
      </c>
      <c r="CU52" s="38">
        <v>10</v>
      </c>
      <c r="CV52" s="38">
        <v>6</v>
      </c>
      <c r="CW52" s="38">
        <v>6</v>
      </c>
    </row>
    <row r="53" spans="1:101" ht="18" customHeight="1" x14ac:dyDescent="0.2">
      <c r="A53" s="168" t="s">
        <v>88</v>
      </c>
      <c r="B53" s="30">
        <v>8</v>
      </c>
      <c r="C53" s="30">
        <v>5</v>
      </c>
      <c r="D53" s="30">
        <v>5</v>
      </c>
      <c r="E53" s="30">
        <v>5</v>
      </c>
      <c r="F53" s="30">
        <v>12</v>
      </c>
      <c r="G53" s="30">
        <v>6</v>
      </c>
      <c r="H53" s="30">
        <v>6</v>
      </c>
      <c r="I53" s="30">
        <v>6</v>
      </c>
      <c r="J53" s="30">
        <v>13</v>
      </c>
      <c r="K53" s="30">
        <v>13</v>
      </c>
      <c r="L53" s="30">
        <v>8</v>
      </c>
      <c r="M53" s="30">
        <v>8</v>
      </c>
      <c r="N53" s="30">
        <v>9</v>
      </c>
      <c r="O53" s="30">
        <v>9</v>
      </c>
      <c r="P53" s="30">
        <v>4</v>
      </c>
      <c r="Q53" s="30">
        <v>4</v>
      </c>
      <c r="R53" s="30">
        <v>10</v>
      </c>
      <c r="S53" s="30">
        <v>9</v>
      </c>
      <c r="T53" s="30">
        <v>8</v>
      </c>
      <c r="U53" s="30">
        <v>8</v>
      </c>
      <c r="V53" s="30">
        <v>15</v>
      </c>
      <c r="W53" s="30">
        <v>15</v>
      </c>
      <c r="X53" s="30">
        <v>12</v>
      </c>
      <c r="Y53" s="30">
        <v>12</v>
      </c>
      <c r="Z53" s="30">
        <v>7</v>
      </c>
      <c r="AA53" s="30">
        <v>6</v>
      </c>
      <c r="AB53" s="30">
        <v>5</v>
      </c>
      <c r="AC53" s="30">
        <v>5</v>
      </c>
      <c r="AD53" s="30">
        <v>24</v>
      </c>
      <c r="AE53" s="30">
        <v>23</v>
      </c>
      <c r="AF53" s="30">
        <v>20</v>
      </c>
      <c r="AG53" s="30">
        <v>20</v>
      </c>
      <c r="AH53" s="30"/>
      <c r="AI53" s="30"/>
      <c r="AJ53" s="30"/>
      <c r="AK53" s="30"/>
      <c r="AL53" s="30">
        <v>10</v>
      </c>
      <c r="AM53" s="30">
        <v>9</v>
      </c>
      <c r="AN53" s="30">
        <v>5</v>
      </c>
      <c r="AO53" s="30">
        <v>5</v>
      </c>
      <c r="AP53" s="30">
        <v>9</v>
      </c>
      <c r="AQ53" s="30">
        <v>8</v>
      </c>
      <c r="AR53" s="30">
        <v>4</v>
      </c>
      <c r="AS53" s="30">
        <v>4</v>
      </c>
      <c r="AT53" s="30" t="s">
        <v>75</v>
      </c>
      <c r="AU53" s="30" t="s">
        <v>75</v>
      </c>
      <c r="AV53" s="30">
        <v>0</v>
      </c>
      <c r="AW53" s="30">
        <v>0</v>
      </c>
      <c r="AX53" s="30">
        <v>1</v>
      </c>
      <c r="AY53" s="30">
        <v>1</v>
      </c>
      <c r="AZ53" s="30">
        <v>1</v>
      </c>
      <c r="BA53" s="30">
        <v>1</v>
      </c>
      <c r="BB53" s="30" t="s">
        <v>75</v>
      </c>
      <c r="BC53" s="30" t="s">
        <v>75</v>
      </c>
      <c r="BD53" s="30" t="s">
        <v>75</v>
      </c>
      <c r="BE53" s="30" t="s">
        <v>75</v>
      </c>
      <c r="BF53" s="30" t="s">
        <v>75</v>
      </c>
      <c r="BG53" s="30" t="s">
        <v>75</v>
      </c>
      <c r="BH53" s="30" t="s">
        <v>75</v>
      </c>
      <c r="BI53" s="30" t="s">
        <v>75</v>
      </c>
      <c r="BJ53" s="30">
        <v>3</v>
      </c>
      <c r="BK53" s="30">
        <v>3</v>
      </c>
      <c r="BL53" s="30">
        <v>2</v>
      </c>
      <c r="BM53" s="30">
        <v>2</v>
      </c>
      <c r="BN53" s="30" t="s">
        <v>75</v>
      </c>
      <c r="BO53" s="30" t="s">
        <v>75</v>
      </c>
      <c r="BP53" s="30" t="s">
        <v>75</v>
      </c>
      <c r="BQ53" s="30" t="s">
        <v>75</v>
      </c>
      <c r="BR53" s="30">
        <v>2</v>
      </c>
      <c r="BS53" s="30">
        <v>2</v>
      </c>
      <c r="BT53" s="30">
        <v>2</v>
      </c>
      <c r="BU53" s="30">
        <v>2</v>
      </c>
      <c r="BV53" s="30">
        <v>8</v>
      </c>
      <c r="BW53" s="30">
        <v>8</v>
      </c>
      <c r="BX53" s="30">
        <v>5</v>
      </c>
      <c r="BY53" s="30">
        <v>5</v>
      </c>
      <c r="BZ53" s="30">
        <v>4</v>
      </c>
      <c r="CA53" s="30">
        <v>4</v>
      </c>
      <c r="CB53" s="30">
        <v>3</v>
      </c>
      <c r="CC53" s="30">
        <v>3</v>
      </c>
      <c r="CD53" s="30">
        <v>4</v>
      </c>
      <c r="CE53" s="30">
        <v>3</v>
      </c>
      <c r="CF53" s="30">
        <v>2</v>
      </c>
      <c r="CG53" s="30">
        <v>2</v>
      </c>
      <c r="CH53" s="293">
        <v>4</v>
      </c>
      <c r="CI53" s="293">
        <v>4</v>
      </c>
      <c r="CJ53" s="293">
        <v>3</v>
      </c>
      <c r="CK53" s="293">
        <v>3</v>
      </c>
      <c r="CL53" s="293">
        <f>+IFERROR(VLOOKUP($A53,[1]TD!$D$14:$G$56,4,FALSE),0)</f>
        <v>4</v>
      </c>
      <c r="CM53" s="293">
        <f>+IFERROR(VLOOKUP($A53,[1]TD!$P$14:$S$55,4,FALSE),0)</f>
        <v>0</v>
      </c>
      <c r="CN53" s="293">
        <f>+IFERROR(VLOOKUP($A53,[1]TD!$AB$14:$AE$56,4,FALSE),0)</f>
        <v>2</v>
      </c>
      <c r="CO53" s="293">
        <f>+IFERROR(VLOOKUP($A53,[1]TD!$AV$14:$AZ$56,4,FALSE),0)</f>
        <v>2</v>
      </c>
      <c r="CP53" s="293">
        <v>4</v>
      </c>
      <c r="CQ53" s="293">
        <v>4</v>
      </c>
      <c r="CR53" s="293">
        <v>1</v>
      </c>
      <c r="CS53" s="293">
        <v>1</v>
      </c>
      <c r="CT53" s="293">
        <v>6</v>
      </c>
      <c r="CU53" s="293">
        <v>6</v>
      </c>
      <c r="CV53" s="293">
        <v>4</v>
      </c>
      <c r="CW53" s="293">
        <v>4</v>
      </c>
    </row>
    <row r="54" spans="1:101" ht="18" customHeight="1" x14ac:dyDescent="0.2">
      <c r="A54" s="37" t="s">
        <v>100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>
        <v>2</v>
      </c>
      <c r="BK54" s="38">
        <v>2</v>
      </c>
      <c r="BL54" s="38">
        <v>2</v>
      </c>
      <c r="BM54" s="38">
        <v>2</v>
      </c>
      <c r="BN54" s="38" t="s">
        <v>75</v>
      </c>
      <c r="BO54" s="38" t="s">
        <v>75</v>
      </c>
      <c r="BP54" s="38" t="s">
        <v>75</v>
      </c>
      <c r="BQ54" s="38" t="s">
        <v>75</v>
      </c>
      <c r="BR54" s="38" t="s">
        <v>75</v>
      </c>
      <c r="BS54" s="38" t="s">
        <v>75</v>
      </c>
      <c r="BT54" s="38" t="s">
        <v>75</v>
      </c>
      <c r="BU54" s="38" t="s">
        <v>75</v>
      </c>
      <c r="BV54" s="38" t="s">
        <v>75</v>
      </c>
      <c r="BW54" s="38" t="s">
        <v>75</v>
      </c>
      <c r="BX54" s="38" t="s">
        <v>75</v>
      </c>
      <c r="BY54" s="38" t="s">
        <v>75</v>
      </c>
      <c r="BZ54" s="38"/>
      <c r="CA54" s="38"/>
      <c r="CB54" s="38"/>
      <c r="CC54" s="38"/>
      <c r="CD54" s="38"/>
      <c r="CE54" s="38"/>
      <c r="CF54" s="38"/>
      <c r="CG54" s="38"/>
      <c r="CH54" s="320">
        <v>0</v>
      </c>
      <c r="CI54" s="320">
        <v>0</v>
      </c>
      <c r="CJ54" s="320">
        <v>0</v>
      </c>
      <c r="CK54" s="320">
        <v>0</v>
      </c>
      <c r="CL54" s="38">
        <f>+IFERROR(VLOOKUP($A54,[1]TD!$D$14:$G$56,4,FALSE),0)</f>
        <v>0</v>
      </c>
      <c r="CM54" s="38">
        <f>+IFERROR(VLOOKUP($A54,[1]TD!$P$14:$S$55,4,FALSE),0)</f>
        <v>0</v>
      </c>
      <c r="CN54" s="38">
        <f>+IFERROR(VLOOKUP($A54,[1]TD!$AB$14:$AE$56,4,FALSE),0)</f>
        <v>0</v>
      </c>
      <c r="CO54" s="38">
        <f>+IFERROR(VLOOKUP($A54,[1]TD!$AV$14:$AZ$56,4,FALSE),0)</f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</row>
    <row r="55" spans="1:101" ht="18" customHeight="1" x14ac:dyDescent="0.2">
      <c r="A55" s="168" t="s">
        <v>87</v>
      </c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293"/>
      <c r="CI55" s="293"/>
      <c r="CJ55" s="293"/>
      <c r="CK55" s="293"/>
      <c r="CL55" s="293"/>
      <c r="CM55" s="293"/>
      <c r="CN55" s="293"/>
      <c r="CO55" s="293"/>
      <c r="CP55" s="293">
        <v>2</v>
      </c>
      <c r="CQ55" s="293">
        <v>2</v>
      </c>
      <c r="CR55" s="293"/>
      <c r="CS55" s="293"/>
      <c r="CT55" s="293">
        <v>7</v>
      </c>
      <c r="CU55" s="293">
        <v>7</v>
      </c>
      <c r="CV55" s="293">
        <v>5</v>
      </c>
      <c r="CW55" s="293">
        <v>5</v>
      </c>
    </row>
    <row r="56" spans="1:101" ht="28.5" customHeight="1" x14ac:dyDescent="0.2">
      <c r="A56" s="172" t="s">
        <v>93</v>
      </c>
      <c r="B56" s="173">
        <f>+SUM(B50:B53)</f>
        <v>3874</v>
      </c>
      <c r="C56" s="173">
        <f t="shared" ref="C56:U56" si="41">+SUM(C50:C53)</f>
        <v>3331</v>
      </c>
      <c r="D56" s="173">
        <f t="shared" si="41"/>
        <v>1758</v>
      </c>
      <c r="E56" s="173">
        <f t="shared" si="41"/>
        <v>10213</v>
      </c>
      <c r="F56" s="173">
        <f t="shared" si="41"/>
        <v>1448</v>
      </c>
      <c r="G56" s="173">
        <f t="shared" si="41"/>
        <v>1270</v>
      </c>
      <c r="H56" s="173">
        <f t="shared" si="41"/>
        <v>874</v>
      </c>
      <c r="I56" s="173">
        <f t="shared" si="41"/>
        <v>9905</v>
      </c>
      <c r="J56" s="173">
        <f t="shared" si="41"/>
        <v>6052</v>
      </c>
      <c r="K56" s="173">
        <f t="shared" si="41"/>
        <v>4492</v>
      </c>
      <c r="L56" s="173">
        <f t="shared" si="41"/>
        <v>2309</v>
      </c>
      <c r="M56" s="173">
        <f t="shared" si="41"/>
        <v>11142</v>
      </c>
      <c r="N56" s="173">
        <f t="shared" si="41"/>
        <v>1868</v>
      </c>
      <c r="O56" s="173">
        <f t="shared" si="41"/>
        <v>1525</v>
      </c>
      <c r="P56" s="173">
        <f t="shared" si="41"/>
        <v>965</v>
      </c>
      <c r="Q56" s="173">
        <f t="shared" si="41"/>
        <v>11069</v>
      </c>
      <c r="R56" s="173">
        <f t="shared" si="41"/>
        <v>6499</v>
      </c>
      <c r="S56" s="173">
        <f t="shared" si="41"/>
        <v>4452</v>
      </c>
      <c r="T56" s="173">
        <f t="shared" si="41"/>
        <v>2374</v>
      </c>
      <c r="U56" s="173">
        <f t="shared" si="41"/>
        <v>12300</v>
      </c>
      <c r="V56" s="173">
        <f>+SUM(V50:V53)</f>
        <v>1902</v>
      </c>
      <c r="W56" s="173">
        <f>+SUM(W50:W53)</f>
        <v>1605</v>
      </c>
      <c r="X56" s="173">
        <f>+SUM(X50:X53)</f>
        <v>999</v>
      </c>
      <c r="Y56" s="173">
        <f>+SUM(Y50:Y53)</f>
        <v>12252</v>
      </c>
      <c r="Z56" s="173">
        <f t="shared" ref="Z56:AS56" si="42">+SUM(Z50:Z53)</f>
        <v>7051</v>
      </c>
      <c r="AA56" s="173">
        <f t="shared" si="42"/>
        <v>4863</v>
      </c>
      <c r="AB56" s="173">
        <f t="shared" si="42"/>
        <v>2002</v>
      </c>
      <c r="AC56" s="173">
        <f t="shared" si="42"/>
        <v>13026</v>
      </c>
      <c r="AD56" s="173">
        <f t="shared" si="42"/>
        <v>2136</v>
      </c>
      <c r="AE56" s="173">
        <f t="shared" si="42"/>
        <v>1672</v>
      </c>
      <c r="AF56" s="173">
        <f t="shared" si="42"/>
        <v>1093</v>
      </c>
      <c r="AG56" s="173">
        <f t="shared" si="42"/>
        <v>12956</v>
      </c>
      <c r="AH56" s="173">
        <f t="shared" si="42"/>
        <v>5428</v>
      </c>
      <c r="AI56" s="173">
        <f t="shared" si="42"/>
        <v>4446</v>
      </c>
      <c r="AJ56" s="173">
        <f t="shared" si="42"/>
        <v>1943</v>
      </c>
      <c r="AK56" s="173">
        <f t="shared" si="42"/>
        <v>13581</v>
      </c>
      <c r="AL56" s="173">
        <f t="shared" si="42"/>
        <v>2195</v>
      </c>
      <c r="AM56" s="173">
        <f t="shared" si="42"/>
        <v>1879</v>
      </c>
      <c r="AN56" s="173">
        <f t="shared" si="42"/>
        <v>930</v>
      </c>
      <c r="AO56" s="173">
        <f t="shared" si="42"/>
        <v>13377</v>
      </c>
      <c r="AP56" s="173">
        <f t="shared" si="42"/>
        <v>5404</v>
      </c>
      <c r="AQ56" s="173">
        <f t="shared" si="42"/>
        <v>4276</v>
      </c>
      <c r="AR56" s="173">
        <f t="shared" si="42"/>
        <v>1630</v>
      </c>
      <c r="AS56" s="173">
        <f t="shared" si="42"/>
        <v>13529</v>
      </c>
      <c r="AT56" s="173">
        <f>+SUM(AT50:AT53)</f>
        <v>1891</v>
      </c>
      <c r="AU56" s="173">
        <f>+SUM(AU50:AU53)</f>
        <v>1512</v>
      </c>
      <c r="AV56" s="173">
        <f>+SUM(AV50:AV53)</f>
        <v>837</v>
      </c>
      <c r="AW56" s="173">
        <f>+SUM(AW50:AW53)</f>
        <v>13226</v>
      </c>
      <c r="AX56" s="173">
        <f t="shared" ref="AX56:BE56" si="43">+SUM(AX50:AX53)</f>
        <v>5374</v>
      </c>
      <c r="AY56" s="173">
        <f t="shared" si="43"/>
        <v>4264</v>
      </c>
      <c r="AZ56" s="173">
        <f t="shared" si="43"/>
        <v>1624</v>
      </c>
      <c r="BA56" s="173">
        <f t="shared" si="43"/>
        <v>13136</v>
      </c>
      <c r="BB56" s="173">
        <f t="shared" si="43"/>
        <v>1632</v>
      </c>
      <c r="BC56" s="173">
        <f t="shared" si="43"/>
        <v>1478</v>
      </c>
      <c r="BD56" s="173">
        <f t="shared" si="43"/>
        <v>783</v>
      </c>
      <c r="BE56" s="173">
        <f t="shared" si="43"/>
        <v>12370</v>
      </c>
      <c r="BF56" s="173">
        <f>+SUM(BF50:BF53)</f>
        <v>4406</v>
      </c>
      <c r="BG56" s="173">
        <f>+SUM(BG50:BG54)</f>
        <v>3855</v>
      </c>
      <c r="BH56" s="173">
        <f>+SUM(BH50:BH53)</f>
        <v>1579</v>
      </c>
      <c r="BI56" s="173">
        <f>+SUM(BI50:BI53)</f>
        <v>12641</v>
      </c>
      <c r="BJ56" s="173">
        <f>+SUM(BJ50:BJ54)</f>
        <v>1813</v>
      </c>
      <c r="BK56" s="173">
        <f>+SUM(BK50:BK54)</f>
        <v>1506</v>
      </c>
      <c r="BL56" s="173">
        <f>+SUM(BL50:BL54)</f>
        <v>841</v>
      </c>
      <c r="BM56" s="173">
        <f>+SUM(BM50:BM54)</f>
        <v>12238</v>
      </c>
      <c r="BN56" s="173">
        <f t="shared" ref="BN56:BY56" si="44">+SUM(BN50:BN53)</f>
        <v>4300</v>
      </c>
      <c r="BO56" s="173">
        <f t="shared" si="44"/>
        <v>3636</v>
      </c>
      <c r="BP56" s="173">
        <f t="shared" si="44"/>
        <v>1528</v>
      </c>
      <c r="BQ56" s="173">
        <f t="shared" si="44"/>
        <v>12100</v>
      </c>
      <c r="BR56" s="173">
        <f t="shared" si="44"/>
        <v>1847</v>
      </c>
      <c r="BS56" s="173">
        <f t="shared" si="44"/>
        <v>1649</v>
      </c>
      <c r="BT56" s="173">
        <f t="shared" si="44"/>
        <v>918</v>
      </c>
      <c r="BU56" s="173">
        <f t="shared" si="44"/>
        <v>11648</v>
      </c>
      <c r="BV56" s="173">
        <f t="shared" si="44"/>
        <v>3826</v>
      </c>
      <c r="BW56" s="173">
        <f t="shared" si="44"/>
        <v>3429</v>
      </c>
      <c r="BX56" s="173">
        <f t="shared" si="44"/>
        <v>1313</v>
      </c>
      <c r="BY56" s="173">
        <f t="shared" si="44"/>
        <v>11270</v>
      </c>
      <c r="BZ56" s="173">
        <f t="shared" ref="BZ56:CS56" si="45">+SUM(BZ50:BZ55)</f>
        <v>1527</v>
      </c>
      <c r="CA56" s="173">
        <f t="shared" si="45"/>
        <v>1442</v>
      </c>
      <c r="CB56" s="173">
        <f t="shared" si="45"/>
        <v>885</v>
      </c>
      <c r="CC56" s="173">
        <f t="shared" si="45"/>
        <v>10944</v>
      </c>
      <c r="CD56" s="173">
        <f t="shared" si="45"/>
        <v>3658</v>
      </c>
      <c r="CE56" s="173">
        <f t="shared" si="45"/>
        <v>3430</v>
      </c>
      <c r="CF56" s="173">
        <f t="shared" si="45"/>
        <v>1326</v>
      </c>
      <c r="CG56" s="173">
        <f t="shared" si="45"/>
        <v>10845</v>
      </c>
      <c r="CH56" s="173">
        <f t="shared" si="45"/>
        <v>1316</v>
      </c>
      <c r="CI56" s="173">
        <f t="shared" si="45"/>
        <v>1246</v>
      </c>
      <c r="CJ56" s="173">
        <f t="shared" si="45"/>
        <v>804</v>
      </c>
      <c r="CK56" s="173">
        <f t="shared" si="45"/>
        <v>10475</v>
      </c>
      <c r="CL56" s="173">
        <f t="shared" si="45"/>
        <v>3686</v>
      </c>
      <c r="CM56" s="173">
        <f t="shared" si="45"/>
        <v>3426</v>
      </c>
      <c r="CN56" s="173">
        <f t="shared" si="45"/>
        <v>1157</v>
      </c>
      <c r="CO56" s="173">
        <f t="shared" si="45"/>
        <v>10268</v>
      </c>
      <c r="CP56" s="173">
        <f t="shared" si="45"/>
        <v>1356</v>
      </c>
      <c r="CQ56" s="173">
        <f t="shared" si="45"/>
        <v>1323</v>
      </c>
      <c r="CR56" s="173">
        <f t="shared" si="45"/>
        <v>768</v>
      </c>
      <c r="CS56" s="173">
        <f t="shared" si="45"/>
        <v>9945</v>
      </c>
      <c r="CT56" s="173">
        <v>3122</v>
      </c>
      <c r="CU56" s="173">
        <v>2977</v>
      </c>
      <c r="CV56" s="173">
        <v>1161</v>
      </c>
      <c r="CW56" s="173">
        <v>9737</v>
      </c>
    </row>
    <row r="57" spans="1:101" ht="44.25" customHeight="1" x14ac:dyDescent="0.2">
      <c r="A57" s="39" t="s">
        <v>136</v>
      </c>
    </row>
    <row r="58" spans="1:101" ht="18.75" customHeight="1" x14ac:dyDescent="0.2"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0"/>
      <c r="BC58" s="250"/>
      <c r="BD58" s="250"/>
      <c r="BE58" s="250"/>
      <c r="BF58" s="250"/>
      <c r="BG58" s="250"/>
      <c r="BH58" s="250"/>
      <c r="BI58" s="250"/>
      <c r="BJ58" s="250"/>
      <c r="BK58" s="250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</row>
    <row r="59" spans="1:101" ht="18.75" customHeight="1" x14ac:dyDescent="0.2"/>
    <row r="60" spans="1:101" ht="18.75" customHeight="1" x14ac:dyDescent="0.2"/>
    <row r="61" spans="1:101" ht="18.75" customHeight="1" x14ac:dyDescent="0.2"/>
    <row r="62" spans="1:101" ht="18.75" customHeight="1" x14ac:dyDescent="0.2"/>
    <row r="63" spans="1:101" ht="18.75" customHeight="1" x14ac:dyDescent="0.2"/>
    <row r="64" spans="1:101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2001" spans="7316:7316" ht="44.25" customHeight="1" x14ac:dyDescent="0.2">
      <c r="JUJ2001" s="22" t="s">
        <v>102</v>
      </c>
    </row>
  </sheetData>
  <sortState ref="A18:CO20">
    <sortCondition ref="A17:A20"/>
  </sortState>
  <mergeCells count="26">
    <mergeCell ref="AX7:BA7"/>
    <mergeCell ref="CL7:CO7"/>
    <mergeCell ref="CD7:CG7"/>
    <mergeCell ref="BZ7:CC7"/>
    <mergeCell ref="BV7:BY7"/>
    <mergeCell ref="BB7:BE7"/>
    <mergeCell ref="BF7:BI7"/>
    <mergeCell ref="BJ7:BM7"/>
    <mergeCell ref="BR7:BU7"/>
    <mergeCell ref="CH7:CK7"/>
    <mergeCell ref="CT7:CW7"/>
    <mergeCell ref="CP7:CS7"/>
    <mergeCell ref="A7:A8"/>
    <mergeCell ref="B7:E7"/>
    <mergeCell ref="F7:I7"/>
    <mergeCell ref="J7:M7"/>
    <mergeCell ref="N7:Q7"/>
    <mergeCell ref="R7:U7"/>
    <mergeCell ref="BN7:BQ7"/>
    <mergeCell ref="V7:Y7"/>
    <mergeCell ref="Z7:AC7"/>
    <mergeCell ref="AD7:AG7"/>
    <mergeCell ref="AH7:AK7"/>
    <mergeCell ref="AL7:AO7"/>
    <mergeCell ref="AP7:AS7"/>
    <mergeCell ref="AT7:AW7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3"/>
  <dimension ref="B2:J62"/>
  <sheetViews>
    <sheetView workbookViewId="0"/>
  </sheetViews>
  <sheetFormatPr baseColWidth="10" defaultColWidth="11.42578125" defaultRowHeight="12.75" x14ac:dyDescent="0.2"/>
  <cols>
    <col min="1" max="1" width="25.42578125" customWidth="1"/>
    <col min="2" max="2" width="2.42578125" customWidth="1"/>
    <col min="3" max="3" width="16.7109375" customWidth="1"/>
    <col min="4" max="4" width="27" bestFit="1" customWidth="1"/>
    <col min="5" max="5" width="17.5703125" bestFit="1" customWidth="1"/>
    <col min="6" max="6" width="19.85546875" style="1" customWidth="1"/>
    <col min="7" max="7" width="16.7109375" customWidth="1"/>
    <col min="8" max="8" width="2.42578125" customWidth="1"/>
    <col min="10" max="10" width="29.7109375" bestFit="1" customWidth="1"/>
    <col min="11" max="11" width="14.5703125" bestFit="1" customWidth="1"/>
  </cols>
  <sheetData>
    <row r="2" spans="2:10" ht="13.5" customHeight="1" x14ac:dyDescent="0.2">
      <c r="B2" s="148"/>
      <c r="C2" s="148"/>
      <c r="D2" s="148"/>
      <c r="E2" s="148"/>
      <c r="F2" s="148"/>
      <c r="G2" s="149"/>
      <c r="H2" s="149"/>
    </row>
    <row r="3" spans="2:10" ht="13.5" customHeight="1" x14ac:dyDescent="0.25">
      <c r="B3" s="148"/>
      <c r="C3" s="43"/>
      <c r="D3" s="57"/>
      <c r="E3" s="53"/>
      <c r="F3" s="53"/>
      <c r="G3" s="44"/>
      <c r="H3" s="149"/>
    </row>
    <row r="4" spans="2:10" ht="13.5" customHeight="1" x14ac:dyDescent="0.2">
      <c r="B4" s="148"/>
      <c r="C4" s="523" t="str">
        <f>+" Matriculados Nuevos  por departamentos
"&amp;TD!D1&amp;" semestre de "&amp;TD!C1</f>
        <v xml:space="preserve"> Matriculados Nuevos  por departamentos
I semestre de 2026</v>
      </c>
      <c r="D4" s="524"/>
      <c r="E4" s="524"/>
      <c r="F4" s="524"/>
      <c r="G4" s="524"/>
      <c r="H4" s="149"/>
    </row>
    <row r="5" spans="2:10" ht="13.5" customHeight="1" x14ac:dyDescent="0.2">
      <c r="B5" s="148"/>
      <c r="C5" s="524"/>
      <c r="D5" s="524"/>
      <c r="E5" s="524"/>
      <c r="F5" s="524"/>
      <c r="G5" s="524"/>
      <c r="H5" s="149"/>
    </row>
    <row r="6" spans="2:10" ht="13.5" customHeight="1" x14ac:dyDescent="0.2">
      <c r="B6" s="148"/>
      <c r="C6" s="524"/>
      <c r="D6" s="524"/>
      <c r="E6" s="524"/>
      <c r="F6" s="524"/>
      <c r="G6" s="524"/>
      <c r="H6" s="149"/>
    </row>
    <row r="7" spans="2:10" ht="13.5" customHeight="1" x14ac:dyDescent="0.25">
      <c r="B7" s="148"/>
      <c r="C7" s="43"/>
      <c r="D7" s="57"/>
      <c r="E7" s="53"/>
      <c r="F7" s="53"/>
      <c r="G7" s="44"/>
      <c r="H7" s="149"/>
    </row>
    <row r="8" spans="2:10" ht="31.5" customHeight="1" x14ac:dyDescent="0.2">
      <c r="B8" s="148"/>
      <c r="C8" s="43"/>
      <c r="D8" s="179" t="s">
        <v>165</v>
      </c>
      <c r="E8" s="179" t="s">
        <v>166</v>
      </c>
      <c r="F8" s="179" t="s">
        <v>167</v>
      </c>
      <c r="G8" s="44"/>
      <c r="H8" s="149"/>
      <c r="I8" s="451"/>
      <c r="J8" s="426"/>
    </row>
    <row r="9" spans="2:10" x14ac:dyDescent="0.2">
      <c r="B9" s="148"/>
      <c r="C9" s="43"/>
      <c r="D9" s="70" t="s">
        <v>37</v>
      </c>
      <c r="E9" s="70">
        <v>3</v>
      </c>
      <c r="F9" s="109">
        <v>2.5839793281653748E-3</v>
      </c>
      <c r="G9" s="44"/>
      <c r="H9" s="149"/>
      <c r="I9" s="451"/>
      <c r="J9" s="426"/>
    </row>
    <row r="10" spans="2:10" x14ac:dyDescent="0.2">
      <c r="B10" s="148"/>
      <c r="C10" s="43"/>
      <c r="D10" s="367" t="s">
        <v>65</v>
      </c>
      <c r="E10" s="367">
        <v>1</v>
      </c>
      <c r="F10" s="372">
        <v>8.6132644272179156E-4</v>
      </c>
      <c r="G10" s="44"/>
      <c r="H10" s="149"/>
      <c r="I10" s="451"/>
      <c r="J10" s="426"/>
    </row>
    <row r="11" spans="2:10" x14ac:dyDescent="0.2">
      <c r="B11" s="148"/>
      <c r="C11" s="43"/>
      <c r="D11" s="70" t="s">
        <v>2</v>
      </c>
      <c r="E11" s="70">
        <v>2</v>
      </c>
      <c r="F11" s="109">
        <v>1.7226528854435831E-3</v>
      </c>
      <c r="G11" s="44"/>
      <c r="H11" s="149"/>
      <c r="I11" s="451"/>
      <c r="J11" s="426"/>
    </row>
    <row r="12" spans="2:10" x14ac:dyDescent="0.2">
      <c r="B12" s="148"/>
      <c r="C12" s="43"/>
      <c r="D12" s="367" t="s">
        <v>7</v>
      </c>
      <c r="E12" s="367">
        <v>690</v>
      </c>
      <c r="F12" s="372">
        <v>0.59431524547803616</v>
      </c>
      <c r="G12" s="44"/>
      <c r="H12" s="149"/>
      <c r="I12" s="451"/>
      <c r="J12" s="426"/>
    </row>
    <row r="13" spans="2:10" x14ac:dyDescent="0.2">
      <c r="B13" s="148"/>
      <c r="C13" s="43"/>
      <c r="D13" s="70" t="s">
        <v>38</v>
      </c>
      <c r="E13" s="70">
        <v>8</v>
      </c>
      <c r="F13" s="109">
        <v>6.8906115417743325E-3</v>
      </c>
      <c r="G13" s="44"/>
      <c r="H13" s="149"/>
      <c r="I13" s="451"/>
      <c r="J13" s="426"/>
    </row>
    <row r="14" spans="2:10" x14ac:dyDescent="0.2">
      <c r="B14" s="148"/>
      <c r="C14" s="43"/>
      <c r="D14" s="367" t="s">
        <v>19</v>
      </c>
      <c r="E14" s="367">
        <v>71</v>
      </c>
      <c r="F14" s="372">
        <v>6.1154177433247199E-2</v>
      </c>
      <c r="G14" s="44"/>
      <c r="H14" s="149"/>
      <c r="I14" s="451"/>
      <c r="J14" s="426"/>
    </row>
    <row r="15" spans="2:10" x14ac:dyDescent="0.2">
      <c r="B15" s="148"/>
      <c r="C15" s="43"/>
      <c r="D15" s="70" t="s">
        <v>67</v>
      </c>
      <c r="E15" s="70">
        <v>1</v>
      </c>
      <c r="F15" s="109">
        <v>8.6132644272179156E-4</v>
      </c>
      <c r="G15" s="44"/>
      <c r="H15" s="149"/>
      <c r="I15" s="451"/>
      <c r="J15" s="426"/>
    </row>
    <row r="16" spans="2:10" x14ac:dyDescent="0.2">
      <c r="B16" s="148"/>
      <c r="C16" s="43"/>
      <c r="D16" s="367" t="s">
        <v>62</v>
      </c>
      <c r="E16" s="367">
        <v>1</v>
      </c>
      <c r="F16" s="372">
        <v>8.6132644272179156E-4</v>
      </c>
      <c r="G16" s="44"/>
      <c r="H16" s="149"/>
      <c r="I16" s="451"/>
      <c r="J16" s="426"/>
    </row>
    <row r="17" spans="2:10" x14ac:dyDescent="0.2">
      <c r="B17" s="148"/>
      <c r="C17" s="43"/>
      <c r="D17" s="70" t="s">
        <v>57</v>
      </c>
      <c r="E17" s="70">
        <v>1</v>
      </c>
      <c r="F17" s="109">
        <v>8.6132644272179156E-4</v>
      </c>
      <c r="G17" s="44"/>
      <c r="H17" s="149"/>
      <c r="I17" s="451"/>
      <c r="J17" s="426"/>
    </row>
    <row r="18" spans="2:10" x14ac:dyDescent="0.2">
      <c r="B18" s="148"/>
      <c r="C18" s="43"/>
      <c r="D18" s="367" t="s">
        <v>10</v>
      </c>
      <c r="E18" s="367">
        <v>63</v>
      </c>
      <c r="F18" s="372">
        <v>5.4263565891472867E-2</v>
      </c>
      <c r="G18" s="44"/>
      <c r="H18" s="149"/>
      <c r="I18" s="451"/>
      <c r="J18" s="426"/>
    </row>
    <row r="19" spans="2:10" x14ac:dyDescent="0.2">
      <c r="B19" s="148"/>
      <c r="C19" s="43"/>
      <c r="D19" s="70" t="s">
        <v>41</v>
      </c>
      <c r="E19" s="70">
        <v>47</v>
      </c>
      <c r="F19" s="109">
        <v>4.0482342807924204E-2</v>
      </c>
      <c r="G19" s="44"/>
      <c r="H19" s="149"/>
      <c r="I19" s="451"/>
      <c r="J19" s="426"/>
    </row>
    <row r="20" spans="2:10" x14ac:dyDescent="0.2">
      <c r="B20" s="148"/>
      <c r="C20" s="43"/>
      <c r="D20" s="367" t="s">
        <v>59</v>
      </c>
      <c r="E20" s="367">
        <v>2</v>
      </c>
      <c r="F20" s="372">
        <v>1.7226528854435831E-3</v>
      </c>
      <c r="G20" s="44"/>
      <c r="H20" s="149"/>
      <c r="I20" s="451"/>
      <c r="J20" s="426"/>
    </row>
    <row r="21" spans="2:10" x14ac:dyDescent="0.2">
      <c r="B21" s="148"/>
      <c r="C21" s="43"/>
      <c r="D21" s="70" t="s">
        <v>6</v>
      </c>
      <c r="E21" s="70">
        <v>89</v>
      </c>
      <c r="F21" s="109">
        <v>7.6658053402239454E-2</v>
      </c>
      <c r="G21" s="44"/>
      <c r="H21" s="149"/>
      <c r="I21" s="451"/>
      <c r="J21" s="426"/>
    </row>
    <row r="22" spans="2:10" x14ac:dyDescent="0.2">
      <c r="B22" s="148"/>
      <c r="C22" s="43"/>
      <c r="D22" s="367" t="s">
        <v>16</v>
      </c>
      <c r="E22" s="367">
        <v>61</v>
      </c>
      <c r="F22" s="372">
        <v>5.2540913006029283E-2</v>
      </c>
      <c r="G22" s="44"/>
      <c r="H22" s="149"/>
      <c r="I22" s="451"/>
      <c r="J22" s="426"/>
    </row>
    <row r="23" spans="2:10" x14ac:dyDescent="0.2">
      <c r="B23" s="148"/>
      <c r="C23" s="43"/>
      <c r="D23" s="70" t="s">
        <v>58</v>
      </c>
      <c r="E23" s="70">
        <v>4</v>
      </c>
      <c r="F23" s="109">
        <v>3.4453057708871662E-3</v>
      </c>
      <c r="G23" s="44"/>
      <c r="H23" s="149"/>
      <c r="I23" s="451"/>
      <c r="J23" s="426"/>
    </row>
    <row r="24" spans="2:10" x14ac:dyDescent="0.2">
      <c r="B24" s="148"/>
      <c r="C24" s="43"/>
      <c r="D24" s="367" t="s">
        <v>44</v>
      </c>
      <c r="E24" s="367">
        <v>1</v>
      </c>
      <c r="F24" s="372">
        <v>8.6132644272179156E-4</v>
      </c>
      <c r="G24" s="44"/>
      <c r="H24" s="149"/>
      <c r="I24" s="451"/>
      <c r="J24" s="426"/>
    </row>
    <row r="25" spans="2:10" x14ac:dyDescent="0.2">
      <c r="B25" s="148"/>
      <c r="C25" s="43"/>
      <c r="D25" s="70" t="s">
        <v>66</v>
      </c>
      <c r="E25" s="70">
        <v>2</v>
      </c>
      <c r="F25" s="109">
        <v>1.7226528854435831E-3</v>
      </c>
      <c r="G25" s="44"/>
      <c r="H25" s="149"/>
      <c r="I25" s="451"/>
      <c r="J25" s="426"/>
    </row>
    <row r="26" spans="2:10" s="445" customFormat="1" x14ac:dyDescent="0.2">
      <c r="B26" s="148"/>
      <c r="C26" s="43"/>
      <c r="D26" s="367" t="s">
        <v>45</v>
      </c>
      <c r="E26" s="367">
        <v>2</v>
      </c>
      <c r="F26" s="372">
        <v>1.7226528854435831E-3</v>
      </c>
      <c r="G26" s="44"/>
      <c r="H26" s="149"/>
      <c r="I26" s="451"/>
      <c r="J26" s="426"/>
    </row>
    <row r="27" spans="2:10" s="445" customFormat="1" x14ac:dyDescent="0.2">
      <c r="B27" s="148"/>
      <c r="C27" s="43"/>
      <c r="D27" s="70" t="s">
        <v>25</v>
      </c>
      <c r="E27" s="70">
        <v>103</v>
      </c>
      <c r="F27" s="109">
        <v>8.8716623600344532E-2</v>
      </c>
      <c r="G27" s="44"/>
      <c r="H27" s="149"/>
      <c r="I27" s="451"/>
      <c r="J27" s="426"/>
    </row>
    <row r="28" spans="2:10" x14ac:dyDescent="0.2">
      <c r="B28" s="148"/>
      <c r="C28" s="43"/>
      <c r="D28" s="367" t="s">
        <v>168</v>
      </c>
      <c r="E28" s="367">
        <v>9</v>
      </c>
      <c r="F28" s="372">
        <v>7.7519379844961239E-3</v>
      </c>
      <c r="G28" s="44"/>
      <c r="H28" s="149"/>
      <c r="I28" s="451"/>
      <c r="J28" s="426"/>
    </row>
    <row r="29" spans="2:10" ht="30.75" customHeight="1" x14ac:dyDescent="0.2">
      <c r="B29" s="148"/>
      <c r="C29" s="43"/>
      <c r="D29" s="180" t="s">
        <v>156</v>
      </c>
      <c r="E29" s="180">
        <v>1161</v>
      </c>
      <c r="F29" s="182">
        <v>1</v>
      </c>
      <c r="G29" s="44"/>
      <c r="H29" s="149"/>
    </row>
    <row r="30" spans="2:10" ht="13.5" customHeight="1" x14ac:dyDescent="0.25">
      <c r="B30" s="148"/>
      <c r="C30" s="43"/>
      <c r="D30" s="57"/>
      <c r="E30" s="53"/>
      <c r="F30" s="53"/>
      <c r="G30" s="44"/>
      <c r="H30" s="149"/>
    </row>
    <row r="31" spans="2:10" ht="13.5" customHeight="1" x14ac:dyDescent="0.25">
      <c r="B31" s="148"/>
      <c r="C31" s="525" t="s">
        <v>138</v>
      </c>
      <c r="D31" s="525"/>
      <c r="E31" s="525"/>
      <c r="F31" s="525"/>
      <c r="G31" s="525"/>
      <c r="H31" s="149"/>
    </row>
    <row r="32" spans="2:10" ht="13.5" customHeight="1" x14ac:dyDescent="0.25">
      <c r="B32" s="148"/>
      <c r="C32" s="43"/>
      <c r="D32" s="57"/>
      <c r="E32" s="53"/>
      <c r="F32" s="53"/>
      <c r="G32" s="44"/>
      <c r="H32" s="149"/>
    </row>
    <row r="33" spans="2:8" ht="13.5" customHeight="1" x14ac:dyDescent="0.2">
      <c r="B33" s="148"/>
      <c r="C33" s="148"/>
      <c r="D33" s="148"/>
      <c r="E33" s="148"/>
      <c r="F33" s="148"/>
      <c r="G33" s="149"/>
      <c r="H33" s="149"/>
    </row>
    <row r="34" spans="2:8" ht="13.5" customHeight="1" x14ac:dyDescent="0.2"/>
    <row r="35" spans="2:8" ht="13.5" customHeight="1" x14ac:dyDescent="0.2"/>
    <row r="36" spans="2:8" ht="13.5" customHeight="1" x14ac:dyDescent="0.2"/>
    <row r="37" spans="2:8" ht="13.5" customHeight="1" x14ac:dyDescent="0.2"/>
    <row r="38" spans="2:8" ht="13.5" customHeight="1" x14ac:dyDescent="0.2"/>
    <row r="39" spans="2:8" ht="13.5" customHeight="1" x14ac:dyDescent="0.2"/>
    <row r="40" spans="2:8" ht="13.5" customHeight="1" x14ac:dyDescent="0.2">
      <c r="F40" s="278"/>
    </row>
    <row r="41" spans="2:8" ht="13.5" customHeight="1" x14ac:dyDescent="0.2">
      <c r="F41" s="278"/>
    </row>
    <row r="42" spans="2:8" ht="13.5" customHeight="1" x14ac:dyDescent="0.2">
      <c r="F42" s="278"/>
    </row>
    <row r="43" spans="2:8" ht="13.5" customHeight="1" x14ac:dyDescent="0.2">
      <c r="F43" s="278"/>
    </row>
    <row r="44" spans="2:8" ht="13.5" customHeight="1" x14ac:dyDescent="0.2">
      <c r="F44" s="278"/>
    </row>
    <row r="45" spans="2:8" ht="13.5" customHeight="1" x14ac:dyDescent="0.2">
      <c r="F45" s="278"/>
    </row>
    <row r="46" spans="2:8" ht="13.5" customHeight="1" x14ac:dyDescent="0.2">
      <c r="F46" s="278"/>
    </row>
    <row r="47" spans="2:8" ht="13.5" customHeight="1" x14ac:dyDescent="0.2">
      <c r="F47" s="278"/>
    </row>
    <row r="48" spans="2:8" ht="13.5" customHeight="1" x14ac:dyDescent="0.2">
      <c r="F48" s="278"/>
    </row>
    <row r="49" spans="6:6" ht="13.5" customHeight="1" x14ac:dyDescent="0.2">
      <c r="F49" s="278"/>
    </row>
    <row r="50" spans="6:6" x14ac:dyDescent="0.2">
      <c r="F50" s="278"/>
    </row>
    <row r="51" spans="6:6" x14ac:dyDescent="0.2">
      <c r="F51" s="278"/>
    </row>
    <row r="52" spans="6:6" x14ac:dyDescent="0.2">
      <c r="F52" s="278"/>
    </row>
    <row r="53" spans="6:6" x14ac:dyDescent="0.2">
      <c r="F53" s="278"/>
    </row>
    <row r="54" spans="6:6" x14ac:dyDescent="0.2">
      <c r="F54" s="278"/>
    </row>
    <row r="55" spans="6:6" x14ac:dyDescent="0.2">
      <c r="F55" s="278"/>
    </row>
    <row r="56" spans="6:6" x14ac:dyDescent="0.2">
      <c r="F56" s="278"/>
    </row>
    <row r="57" spans="6:6" x14ac:dyDescent="0.2">
      <c r="F57" s="278"/>
    </row>
    <row r="58" spans="6:6" x14ac:dyDescent="0.2">
      <c r="F58" s="278"/>
    </row>
    <row r="59" spans="6:6" x14ac:dyDescent="0.2">
      <c r="F59" s="278"/>
    </row>
    <row r="60" spans="6:6" x14ac:dyDescent="0.2">
      <c r="F60" s="278"/>
    </row>
    <row r="61" spans="6:6" x14ac:dyDescent="0.2">
      <c r="F61" s="278"/>
    </row>
    <row r="62" spans="6:6" x14ac:dyDescent="0.2">
      <c r="F62" s="278"/>
    </row>
  </sheetData>
  <sortState ref="D9:F28">
    <sortCondition descending="1" ref="E9:E24"/>
  </sortState>
  <mergeCells count="2">
    <mergeCell ref="C4:G6"/>
    <mergeCell ref="C31:G31"/>
  </mergeCells>
  <phoneticPr fontId="10" type="noConversion"/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4"/>
  <dimension ref="B2:U45"/>
  <sheetViews>
    <sheetView zoomScale="60" zoomScaleNormal="60" workbookViewId="0">
      <selection activeCell="A2" sqref="A2"/>
    </sheetView>
  </sheetViews>
  <sheetFormatPr baseColWidth="10" defaultColWidth="11.42578125" defaultRowHeight="12.75" x14ac:dyDescent="0.2"/>
  <cols>
    <col min="1" max="1" width="7.5703125" style="4" customWidth="1"/>
    <col min="2" max="2" width="2.5703125" style="4" customWidth="1"/>
    <col min="3" max="5" width="11.42578125" style="4"/>
    <col min="6" max="6" width="26.140625" style="4" bestFit="1" customWidth="1"/>
    <col min="7" max="7" width="19.42578125" style="4" bestFit="1" customWidth="1"/>
    <col min="8" max="20" width="9" style="4" customWidth="1"/>
    <col min="21" max="21" width="3.28515625" style="4" customWidth="1"/>
    <col min="22" max="23" width="9" style="4" customWidth="1"/>
    <col min="24" max="24" width="12.28515625" style="4" bestFit="1" customWidth="1"/>
    <col min="25" max="16384" width="11.42578125" style="4"/>
  </cols>
  <sheetData>
    <row r="2" spans="2:21" ht="12.7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2.7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2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2.75" customHeight="1" x14ac:dyDescent="0.2">
      <c r="B6" s="161"/>
      <c r="C6" s="504" t="str">
        <f>+"Matriculados Nuevos  por edades
"&amp;TD!D1&amp;" semestre de "&amp;TD!C1</f>
        <v>Matriculados Nuevos  por edades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2.7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2.7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27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2.7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2.7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2.7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2.7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2.75" customHeight="1" x14ac:dyDescent="0.2">
      <c r="B14" s="161"/>
      <c r="C14" s="31"/>
      <c r="D14" s="31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</row>
    <row r="15" spans="2:21" ht="12.7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2.75" customHeight="1" x14ac:dyDescent="0.2">
      <c r="B16" s="161"/>
      <c r="C16" s="31"/>
      <c r="D16" s="31"/>
      <c r="E16" s="31"/>
      <c r="F16" s="445"/>
      <c r="G16" s="445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1"/>
      <c r="T16" s="31"/>
      <c r="U16" s="161"/>
    </row>
    <row r="17" spans="2:21" ht="12.75" customHeight="1" x14ac:dyDescent="0.2">
      <c r="B17" s="161"/>
      <c r="C17" s="31"/>
      <c r="D17" s="31"/>
      <c r="E17" s="31"/>
      <c r="F17" s="445"/>
      <c r="G17" s="445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2.75" customHeight="1" x14ac:dyDescent="0.2">
      <c r="B18" s="161"/>
      <c r="C18" s="31"/>
      <c r="D18" s="31"/>
      <c r="E18" s="31"/>
      <c r="F18"/>
      <c r="G18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1"/>
      <c r="T18" s="31"/>
      <c r="U18" s="161"/>
    </row>
    <row r="19" spans="2:21" ht="12.75" customHeight="1" x14ac:dyDescent="0.2">
      <c r="B19" s="161"/>
      <c r="C19" s="31"/>
      <c r="D19" s="31"/>
      <c r="E19" s="31"/>
      <c r="F19"/>
      <c r="G19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23.65" customHeight="1" x14ac:dyDescent="0.2">
      <c r="B20" s="161"/>
      <c r="C20" s="31"/>
      <c r="D20" s="31"/>
      <c r="E20" s="31"/>
      <c r="F20"/>
      <c r="G2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1"/>
      <c r="T20" s="31"/>
      <c r="U20" s="161"/>
    </row>
    <row r="21" spans="2:21" ht="12.75" customHeight="1" x14ac:dyDescent="0.2">
      <c r="B21" s="161"/>
      <c r="C21" s="31"/>
      <c r="D21" s="31"/>
      <c r="E21" s="31"/>
      <c r="F21"/>
      <c r="G2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2.75" customHeight="1" x14ac:dyDescent="0.2">
      <c r="B22" s="161"/>
      <c r="C22" s="31"/>
      <c r="D22" s="31"/>
      <c r="E22" s="31"/>
      <c r="F22"/>
      <c r="G22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1"/>
      <c r="T22" s="31"/>
      <c r="U22" s="161"/>
    </row>
    <row r="23" spans="2:21" ht="13.35" customHeight="1" x14ac:dyDescent="0.2">
      <c r="B23" s="161"/>
      <c r="C23" s="60"/>
      <c r="D23" s="61"/>
      <c r="E23" s="61"/>
      <c r="F23"/>
      <c r="G23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1" ht="13.35" customHeight="1" x14ac:dyDescent="0.2">
      <c r="B24" s="161"/>
      <c r="C24" s="61"/>
      <c r="D24" s="61"/>
      <c r="E24" s="61"/>
      <c r="F24"/>
      <c r="G2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1"/>
      <c r="T24" s="31"/>
      <c r="U24" s="161"/>
    </row>
    <row r="25" spans="2:21" ht="13.35" customHeight="1" x14ac:dyDescent="0.2">
      <c r="B25" s="161"/>
      <c r="C25" s="61"/>
      <c r="D25" s="61"/>
      <c r="E25" s="61"/>
      <c r="F25"/>
      <c r="G25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1" ht="13.35" customHeight="1" x14ac:dyDescent="0.2">
      <c r="B26" s="161"/>
      <c r="C26" s="61"/>
      <c r="D26" s="61"/>
      <c r="E26" s="61"/>
      <c r="F26"/>
      <c r="G26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1"/>
      <c r="T26" s="31"/>
      <c r="U26" s="161"/>
    </row>
    <row r="27" spans="2:21" ht="13.35" customHeight="1" x14ac:dyDescent="0.2">
      <c r="B27" s="161"/>
      <c r="C27" s="61"/>
      <c r="D27" s="61"/>
      <c r="E27" s="61"/>
      <c r="F27"/>
      <c r="G27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ht="13.35" customHeight="1" x14ac:dyDescent="0.2">
      <c r="B28" s="161"/>
      <c r="C28" s="61"/>
      <c r="D28" s="61"/>
      <c r="E28" s="61"/>
      <c r="F28"/>
      <c r="G28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1"/>
      <c r="T28" s="31"/>
      <c r="U28" s="161"/>
    </row>
    <row r="29" spans="2:21" ht="12.75" customHeight="1" x14ac:dyDescent="0.2">
      <c r="B29" s="161"/>
      <c r="C29" s="31"/>
      <c r="D29" s="31"/>
      <c r="E29" s="31"/>
      <c r="F29"/>
      <c r="G29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2.75" customHeight="1" x14ac:dyDescent="0.2">
      <c r="B30" s="161"/>
      <c r="C30" s="31"/>
      <c r="D30" s="31"/>
      <c r="E30" s="31"/>
      <c r="F30"/>
      <c r="G30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2.75" customHeight="1" x14ac:dyDescent="0.2">
      <c r="B31" s="161"/>
      <c r="C31" s="31"/>
      <c r="D31" s="31"/>
      <c r="E31" s="31"/>
      <c r="F31"/>
      <c r="G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2.75" customHeight="1" x14ac:dyDescent="0.2">
      <c r="B32" s="161"/>
      <c r="C32" s="31"/>
      <c r="D32" s="31"/>
      <c r="E32" s="31"/>
      <c r="F32"/>
      <c r="G32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2.75" customHeight="1" x14ac:dyDescent="0.2">
      <c r="B33" s="161"/>
      <c r="C33" s="31"/>
      <c r="D33" s="31"/>
      <c r="E33" s="31"/>
      <c r="F33"/>
      <c r="G33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2.75" customHeight="1" x14ac:dyDescent="0.2">
      <c r="B34" s="161"/>
      <c r="C34" s="31"/>
      <c r="D34" s="31"/>
      <c r="E34" s="31"/>
      <c r="F34"/>
      <c r="G34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2.75" customHeight="1" x14ac:dyDescent="0.2">
      <c r="B35" s="161"/>
      <c r="C35" s="31"/>
      <c r="D35" s="31"/>
      <c r="E35" s="31"/>
      <c r="F35"/>
      <c r="G35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2.75" customHeight="1" x14ac:dyDescent="0.2">
      <c r="B36" s="161"/>
      <c r="C36" s="31"/>
      <c r="D36" s="31"/>
      <c r="E36" s="31"/>
      <c r="F36"/>
      <c r="G36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2.75" customHeight="1" x14ac:dyDescent="0.2">
      <c r="B37" s="161"/>
      <c r="C37" s="31"/>
      <c r="D37" s="31"/>
      <c r="E37" s="31"/>
      <c r="F37"/>
      <c r="G37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2.75" customHeight="1" x14ac:dyDescent="0.2">
      <c r="B38" s="161"/>
      <c r="C38" s="31"/>
      <c r="D38" s="31"/>
      <c r="E38" s="31"/>
      <c r="F38"/>
      <c r="G38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2.7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</row>
    <row r="40" spans="2:21" ht="12.7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1"/>
      <c r="S40" s="31"/>
      <c r="T40" s="31"/>
      <c r="U40" s="161"/>
    </row>
    <row r="41" spans="2:21" ht="12.75" customHeight="1" x14ac:dyDescent="0.2">
      <c r="B41" s="16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</row>
    <row r="42" spans="2:21" ht="12.75" customHeight="1" x14ac:dyDescent="0.2">
      <c r="B42" s="161"/>
      <c r="C42" s="498" t="s">
        <v>139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2.75" customHeight="1" x14ac:dyDescent="0.2">
      <c r="B43" s="161"/>
      <c r="C43" s="31"/>
      <c r="D43" s="31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1"/>
      <c r="S43" s="31"/>
      <c r="T43" s="31"/>
      <c r="U43" s="161"/>
    </row>
    <row r="44" spans="2:21" ht="12.7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2.7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honeticPr fontId="10" type="noConversion"/>
  <pageMargins left="0.74803149606299213" right="0.74803149606299213" top="0.98425196850393704" bottom="0.98425196850393704" header="0" footer="0"/>
  <pageSetup scale="75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/>
  <dimension ref="B2:U45"/>
  <sheetViews>
    <sheetView zoomScale="80" zoomScaleNormal="80" workbookViewId="0"/>
  </sheetViews>
  <sheetFormatPr baseColWidth="10" defaultColWidth="11.42578125" defaultRowHeight="12.75" x14ac:dyDescent="0.2"/>
  <cols>
    <col min="1" max="1" width="4.85546875" style="13" customWidth="1"/>
    <col min="2" max="2" width="2.42578125" style="13" customWidth="1"/>
    <col min="3" max="20" width="11.42578125" style="13" customWidth="1"/>
    <col min="21" max="21" width="2.42578125" style="13" customWidth="1"/>
    <col min="22" max="16384" width="11.42578125" style="13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+"Matriculados Nuevos
"&amp;TD!B1&amp;" vs. "&amp;TD!B3</f>
        <v xml:space="preserve">Matriculados Nuevos
2026-1 vs. 2025-1 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28.9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3.5" customHeight="1" x14ac:dyDescent="0.2">
      <c r="B42" s="161"/>
      <c r="C42" s="498" t="s">
        <v>139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/>
  <dimension ref="B2:P63"/>
  <sheetViews>
    <sheetView workbookViewId="0"/>
  </sheetViews>
  <sheetFormatPr baseColWidth="10" defaultColWidth="11.42578125" defaultRowHeight="12.75" x14ac:dyDescent="0.2"/>
  <cols>
    <col min="1" max="1" width="3.5703125" style="4" customWidth="1"/>
    <col min="2" max="2" width="2.5703125" style="4" customWidth="1"/>
    <col min="3" max="3" width="15.42578125" style="4" customWidth="1"/>
    <col min="4" max="4" width="47.42578125" style="4" bestFit="1" customWidth="1"/>
    <col min="5" max="7" width="12.42578125" style="4" customWidth="1"/>
    <col min="8" max="8" width="15.42578125" style="4" customWidth="1"/>
    <col min="9" max="9" width="2.5703125" style="4" customWidth="1"/>
    <col min="10" max="10" width="13" style="4" bestFit="1" customWidth="1"/>
    <col min="11" max="16384" width="11.42578125" style="4"/>
  </cols>
  <sheetData>
    <row r="2" spans="2:16" ht="12" customHeight="1" x14ac:dyDescent="0.2">
      <c r="B2" s="148"/>
      <c r="C2" s="148"/>
      <c r="D2" s="148"/>
      <c r="E2" s="148"/>
      <c r="F2" s="148"/>
      <c r="G2" s="148"/>
      <c r="H2" s="149"/>
      <c r="I2" s="149"/>
    </row>
    <row r="3" spans="2:16" ht="13.5" customHeight="1" x14ac:dyDescent="0.25">
      <c r="B3" s="148"/>
      <c r="C3" s="43"/>
      <c r="D3" s="57"/>
      <c r="E3" s="53"/>
      <c r="F3" s="53"/>
      <c r="G3" s="53"/>
      <c r="H3" s="44"/>
      <c r="I3" s="149"/>
    </row>
    <row r="4" spans="2:16" ht="18.75" customHeight="1" x14ac:dyDescent="0.2">
      <c r="B4" s="148"/>
      <c r="C4" s="516" t="str">
        <f>+"Matriculados Nuevos
"&amp;TD!B1&amp;" vs. "&amp;TD!B3</f>
        <v xml:space="preserve">Matriculados Nuevos
2026-1 vs. 2025-1 </v>
      </c>
      <c r="D4" s="517"/>
      <c r="E4" s="517"/>
      <c r="F4" s="517"/>
      <c r="G4" s="517"/>
      <c r="H4" s="517"/>
      <c r="I4" s="149"/>
    </row>
    <row r="5" spans="2:16" ht="18.75" customHeight="1" x14ac:dyDescent="0.2">
      <c r="B5" s="148"/>
      <c r="C5" s="517"/>
      <c r="D5" s="517"/>
      <c r="E5" s="517"/>
      <c r="F5" s="517"/>
      <c r="G5" s="517"/>
      <c r="H5" s="517"/>
      <c r="I5" s="149"/>
    </row>
    <row r="6" spans="2:16" ht="18.75" customHeight="1" x14ac:dyDescent="0.2">
      <c r="B6" s="148"/>
      <c r="C6" s="517"/>
      <c r="D6" s="517"/>
      <c r="E6" s="517"/>
      <c r="F6" s="517"/>
      <c r="G6" s="517"/>
      <c r="H6" s="517"/>
      <c r="I6" s="149"/>
      <c r="K6" s="13"/>
      <c r="L6" s="13"/>
      <c r="M6" s="13"/>
      <c r="N6" s="13"/>
      <c r="O6" s="13"/>
      <c r="P6" s="13"/>
    </row>
    <row r="7" spans="2:16" ht="13.5" customHeight="1" x14ac:dyDescent="0.2">
      <c r="B7" s="148"/>
      <c r="C7" s="56"/>
      <c r="D7" s="56"/>
      <c r="E7" s="56"/>
      <c r="F7" s="56"/>
      <c r="G7" s="56"/>
      <c r="H7" s="56"/>
      <c r="I7" s="149"/>
      <c r="K7" s="13"/>
      <c r="L7" s="13"/>
      <c r="M7" s="13"/>
      <c r="N7" s="13"/>
      <c r="O7" s="13"/>
      <c r="P7" s="13"/>
    </row>
    <row r="8" spans="2:16" ht="29.25" x14ac:dyDescent="0.2">
      <c r="B8" s="148"/>
      <c r="C8" s="56"/>
      <c r="D8" s="509" t="s">
        <v>153</v>
      </c>
      <c r="E8" s="509" t="s">
        <v>156</v>
      </c>
      <c r="F8" s="509"/>
      <c r="G8" s="509" t="s">
        <v>163</v>
      </c>
      <c r="H8" s="56"/>
      <c r="I8" s="149"/>
      <c r="K8" s="526"/>
      <c r="L8" s="527"/>
      <c r="M8" s="527"/>
      <c r="N8" s="527"/>
      <c r="O8" s="527"/>
      <c r="P8" s="13"/>
    </row>
    <row r="9" spans="2:16" ht="29.25" x14ac:dyDescent="0.2">
      <c r="B9" s="148"/>
      <c r="C9" s="56"/>
      <c r="D9" s="510"/>
      <c r="E9" s="147" t="str">
        <f>+TD!B3</f>
        <v xml:space="preserve">2025-1 </v>
      </c>
      <c r="F9" s="147" t="str">
        <f>+TD!B1</f>
        <v>2026-1</v>
      </c>
      <c r="G9" s="510"/>
      <c r="H9" s="56"/>
      <c r="I9" s="149"/>
      <c r="K9" s="526"/>
      <c r="L9" s="254"/>
      <c r="M9" s="255"/>
      <c r="N9" s="255"/>
      <c r="O9" s="255"/>
      <c r="P9" s="13"/>
    </row>
    <row r="10" spans="2:16" ht="13.5" customHeight="1" x14ac:dyDescent="0.2">
      <c r="B10" s="148"/>
      <c r="C10" s="56"/>
      <c r="D10" s="183" t="s">
        <v>21</v>
      </c>
      <c r="E10" s="208">
        <v>158</v>
      </c>
      <c r="F10" s="208">
        <v>169</v>
      </c>
      <c r="G10" s="209">
        <v>6.9620253164556889E-2</v>
      </c>
      <c r="H10" s="56"/>
      <c r="I10" s="149"/>
      <c r="K10" s="256"/>
      <c r="L10" s="257"/>
      <c r="M10" s="257"/>
      <c r="N10" s="257"/>
      <c r="O10" s="257"/>
      <c r="P10" s="13"/>
    </row>
    <row r="11" spans="2:16" ht="14.25" x14ac:dyDescent="0.2">
      <c r="B11" s="148"/>
      <c r="C11" s="43"/>
      <c r="D11" s="47" t="s">
        <v>20</v>
      </c>
      <c r="E11" s="48">
        <v>54</v>
      </c>
      <c r="F11" s="48">
        <v>62</v>
      </c>
      <c r="G11" s="58">
        <v>0.14814814814814814</v>
      </c>
      <c r="H11" s="44"/>
      <c r="I11" s="149"/>
      <c r="K11" s="258"/>
      <c r="L11" s="259"/>
      <c r="M11" s="259"/>
      <c r="N11" s="259"/>
      <c r="O11" s="259"/>
      <c r="P11" s="13"/>
    </row>
    <row r="12" spans="2:16" ht="14.25" x14ac:dyDescent="0.2">
      <c r="B12" s="148"/>
      <c r="C12" s="43"/>
      <c r="D12" s="50" t="s">
        <v>24</v>
      </c>
      <c r="E12" s="51">
        <v>71</v>
      </c>
      <c r="F12" s="51">
        <v>85</v>
      </c>
      <c r="G12" s="59">
        <v>0.19718309859154926</v>
      </c>
      <c r="H12" s="44"/>
      <c r="I12" s="149"/>
      <c r="K12" s="258"/>
      <c r="L12" s="259"/>
      <c r="M12" s="259"/>
      <c r="N12" s="259"/>
      <c r="O12" s="259"/>
      <c r="P12" s="13"/>
    </row>
    <row r="13" spans="2:16" ht="14.25" x14ac:dyDescent="0.2">
      <c r="B13" s="148"/>
      <c r="C13" s="43"/>
      <c r="D13" s="47" t="s">
        <v>40</v>
      </c>
      <c r="E13" s="48">
        <v>33</v>
      </c>
      <c r="F13" s="48">
        <v>22</v>
      </c>
      <c r="G13" s="58">
        <v>-0.33333333333333337</v>
      </c>
      <c r="H13" s="44"/>
      <c r="I13" s="149"/>
      <c r="K13" s="258"/>
      <c r="L13" s="259"/>
      <c r="M13" s="259"/>
      <c r="N13" s="259"/>
      <c r="O13" s="259"/>
      <c r="P13" s="13"/>
    </row>
    <row r="14" spans="2:16" ht="15" x14ac:dyDescent="0.2">
      <c r="B14" s="148"/>
      <c r="C14" s="43"/>
      <c r="D14" s="186" t="s">
        <v>149</v>
      </c>
      <c r="E14" s="184">
        <v>139</v>
      </c>
      <c r="F14" s="184">
        <v>124</v>
      </c>
      <c r="G14" s="185">
        <v>-0.1079136690647482</v>
      </c>
      <c r="H14" s="44"/>
      <c r="I14" s="149"/>
      <c r="K14" s="256"/>
      <c r="L14" s="257"/>
      <c r="M14" s="257"/>
      <c r="N14" s="257"/>
      <c r="O14" s="257"/>
      <c r="P14" s="13"/>
    </row>
    <row r="15" spans="2:16" ht="14.25" x14ac:dyDescent="0.2">
      <c r="B15" s="148"/>
      <c r="C15" s="43"/>
      <c r="D15" s="47" t="s">
        <v>4</v>
      </c>
      <c r="E15" s="48">
        <v>85</v>
      </c>
      <c r="F15" s="48">
        <v>90</v>
      </c>
      <c r="G15" s="58">
        <v>5.8823529411764719E-2</v>
      </c>
      <c r="H15" s="44"/>
      <c r="I15" s="149"/>
      <c r="K15" s="258"/>
      <c r="L15" s="259"/>
      <c r="M15" s="259"/>
      <c r="N15" s="259"/>
      <c r="O15" s="259"/>
      <c r="P15" s="13"/>
    </row>
    <row r="16" spans="2:16" ht="14.25" customHeight="1" x14ac:dyDescent="0.2">
      <c r="B16" s="148"/>
      <c r="C16" s="43"/>
      <c r="D16" s="50" t="s">
        <v>50</v>
      </c>
      <c r="E16" s="51">
        <v>18</v>
      </c>
      <c r="F16" s="51">
        <v>8</v>
      </c>
      <c r="G16" s="59">
        <v>-0.55555555555555558</v>
      </c>
      <c r="H16" s="44"/>
      <c r="I16" s="149"/>
      <c r="K16" s="258"/>
      <c r="L16" s="259"/>
      <c r="M16" s="259"/>
      <c r="N16" s="259"/>
      <c r="O16" s="259"/>
      <c r="P16" s="13"/>
    </row>
    <row r="17" spans="2:16" ht="14.25" customHeight="1" x14ac:dyDescent="0.2">
      <c r="B17" s="148"/>
      <c r="C17" s="43"/>
      <c r="D17" s="47" t="s">
        <v>30</v>
      </c>
      <c r="E17" s="48">
        <v>36</v>
      </c>
      <c r="F17" s="48">
        <v>26</v>
      </c>
      <c r="G17" s="58">
        <v>-0.27777777777777779</v>
      </c>
      <c r="H17" s="44"/>
      <c r="I17" s="149"/>
      <c r="K17" s="258"/>
      <c r="L17" s="259"/>
      <c r="M17" s="259"/>
      <c r="N17" s="259"/>
      <c r="O17" s="259"/>
      <c r="P17" s="13"/>
    </row>
    <row r="18" spans="2:16" ht="15" x14ac:dyDescent="0.2">
      <c r="B18" s="148"/>
      <c r="C18" s="43"/>
      <c r="D18" s="186" t="s">
        <v>150</v>
      </c>
      <c r="E18" s="184">
        <v>185</v>
      </c>
      <c r="F18" s="184">
        <v>241</v>
      </c>
      <c r="G18" s="185">
        <v>0.30270270270270272</v>
      </c>
      <c r="H18" s="44"/>
      <c r="I18" s="149"/>
      <c r="K18" s="256"/>
      <c r="L18" s="257"/>
      <c r="M18" s="257"/>
      <c r="N18" s="257"/>
      <c r="O18" s="257"/>
      <c r="P18" s="13"/>
    </row>
    <row r="19" spans="2:16" ht="14.25" x14ac:dyDescent="0.2">
      <c r="B19" s="148"/>
      <c r="C19" s="43"/>
      <c r="D19" s="47" t="s">
        <v>29</v>
      </c>
      <c r="E19" s="48">
        <v>22</v>
      </c>
      <c r="F19" s="48">
        <v>38</v>
      </c>
      <c r="G19" s="58">
        <v>0.72727272727272729</v>
      </c>
      <c r="H19" s="44"/>
      <c r="I19" s="149"/>
      <c r="K19" s="258"/>
      <c r="L19" s="259"/>
      <c r="M19" s="259"/>
      <c r="N19" s="259"/>
      <c r="O19" s="259"/>
      <c r="P19" s="13"/>
    </row>
    <row r="20" spans="2:16" ht="14.25" x14ac:dyDescent="0.2">
      <c r="B20" s="148"/>
      <c r="C20" s="43"/>
      <c r="D20" s="50" t="s">
        <v>22</v>
      </c>
      <c r="E20" s="51">
        <v>140</v>
      </c>
      <c r="F20" s="51">
        <v>175</v>
      </c>
      <c r="G20" s="59">
        <v>0.25</v>
      </c>
      <c r="H20" s="44"/>
      <c r="I20" s="149"/>
      <c r="K20" s="258"/>
      <c r="L20" s="259"/>
      <c r="M20" s="259"/>
      <c r="N20" s="259"/>
      <c r="O20" s="259"/>
      <c r="P20" s="13"/>
    </row>
    <row r="21" spans="2:16" ht="14.25" x14ac:dyDescent="0.2">
      <c r="B21" s="148"/>
      <c r="C21" s="43"/>
      <c r="D21" s="47" t="s">
        <v>11</v>
      </c>
      <c r="E21" s="48">
        <v>23</v>
      </c>
      <c r="F21" s="48">
        <v>28</v>
      </c>
      <c r="G21" s="58">
        <v>0.21739130434782616</v>
      </c>
      <c r="H21" s="44"/>
      <c r="I21" s="149"/>
      <c r="K21" s="258"/>
      <c r="L21" s="259"/>
      <c r="M21" s="259"/>
      <c r="N21" s="259"/>
      <c r="O21" s="259"/>
      <c r="P21" s="13"/>
    </row>
    <row r="22" spans="2:16" ht="15" x14ac:dyDescent="0.2">
      <c r="B22" s="148"/>
      <c r="C22" s="43"/>
      <c r="D22" s="186" t="s">
        <v>151</v>
      </c>
      <c r="E22" s="184">
        <v>296</v>
      </c>
      <c r="F22" s="184">
        <v>289</v>
      </c>
      <c r="G22" s="185">
        <v>-2.3648648648648685E-2</v>
      </c>
      <c r="H22" s="44"/>
      <c r="I22" s="149"/>
      <c r="K22" s="256"/>
      <c r="L22" s="257"/>
      <c r="M22" s="257"/>
      <c r="N22" s="257"/>
      <c r="O22" s="257"/>
      <c r="P22" s="13"/>
    </row>
    <row r="23" spans="2:16" ht="14.25" x14ac:dyDescent="0.2">
      <c r="B23" s="148"/>
      <c r="C23" s="43"/>
      <c r="D23" s="47" t="s">
        <v>28</v>
      </c>
      <c r="E23" s="48">
        <v>39</v>
      </c>
      <c r="F23" s="48">
        <v>46</v>
      </c>
      <c r="G23" s="58">
        <v>0.17948717948717952</v>
      </c>
      <c r="H23" s="44"/>
      <c r="I23" s="149"/>
      <c r="K23" s="258"/>
      <c r="L23" s="259"/>
      <c r="M23" s="259"/>
      <c r="N23" s="259"/>
      <c r="O23" s="259"/>
      <c r="P23" s="13"/>
    </row>
    <row r="24" spans="2:16" ht="14.25" x14ac:dyDescent="0.2">
      <c r="B24" s="148"/>
      <c r="C24" s="43"/>
      <c r="D24" s="50" t="s">
        <v>77</v>
      </c>
      <c r="E24" s="51">
        <v>105</v>
      </c>
      <c r="F24" s="51">
        <v>93</v>
      </c>
      <c r="G24" s="59">
        <v>-0.11428571428571432</v>
      </c>
      <c r="H24" s="44"/>
      <c r="I24" s="149"/>
      <c r="K24" s="258"/>
      <c r="L24" s="259"/>
      <c r="M24" s="259"/>
      <c r="N24" s="259"/>
      <c r="O24" s="259"/>
      <c r="P24" s="13"/>
    </row>
    <row r="25" spans="2:16" ht="14.25" x14ac:dyDescent="0.2">
      <c r="B25" s="148"/>
      <c r="C25" s="43"/>
      <c r="D25" s="47" t="s">
        <v>53</v>
      </c>
      <c r="E25" s="48">
        <v>23</v>
      </c>
      <c r="F25" s="48">
        <v>21</v>
      </c>
      <c r="G25" s="58">
        <v>-8.6956521739130488E-2</v>
      </c>
      <c r="H25" s="44"/>
      <c r="I25" s="149"/>
      <c r="K25" s="258"/>
      <c r="L25" s="259"/>
      <c r="M25" s="259"/>
      <c r="N25" s="259"/>
      <c r="O25" s="259"/>
      <c r="P25" s="13"/>
    </row>
    <row r="26" spans="2:16" ht="14.25" x14ac:dyDescent="0.2">
      <c r="B26" s="148"/>
      <c r="C26" s="43"/>
      <c r="D26" s="50" t="s">
        <v>164</v>
      </c>
      <c r="E26" s="51">
        <v>27</v>
      </c>
      <c r="F26" s="51">
        <v>29</v>
      </c>
      <c r="G26" s="59">
        <v>7.4074074074074181E-2</v>
      </c>
      <c r="H26" s="44"/>
      <c r="I26" s="149"/>
      <c r="K26" s="258"/>
      <c r="L26" s="259"/>
      <c r="M26" s="259"/>
      <c r="N26" s="259"/>
      <c r="O26" s="259"/>
      <c r="P26" s="13"/>
    </row>
    <row r="27" spans="2:16" ht="14.25" x14ac:dyDescent="0.2">
      <c r="B27" s="148"/>
      <c r="C27" s="43"/>
      <c r="D27" s="47" t="s">
        <v>14</v>
      </c>
      <c r="E27" s="48">
        <v>52</v>
      </c>
      <c r="F27" s="48">
        <v>60</v>
      </c>
      <c r="G27" s="58">
        <v>0.15384615384615374</v>
      </c>
      <c r="H27" s="44"/>
      <c r="I27" s="149"/>
      <c r="K27" s="258"/>
      <c r="L27" s="259"/>
      <c r="M27" s="259"/>
      <c r="N27" s="259"/>
      <c r="O27" s="259"/>
      <c r="P27" s="13"/>
    </row>
    <row r="28" spans="2:16" ht="14.25" x14ac:dyDescent="0.2">
      <c r="B28" s="148"/>
      <c r="C28" s="43"/>
      <c r="D28" s="50" t="s">
        <v>23</v>
      </c>
      <c r="E28" s="51">
        <v>50</v>
      </c>
      <c r="F28" s="51">
        <v>40</v>
      </c>
      <c r="G28" s="59">
        <v>-0.19999999999999996</v>
      </c>
      <c r="H28" s="44"/>
      <c r="I28" s="149"/>
      <c r="K28" s="258"/>
      <c r="L28" s="259"/>
      <c r="M28" s="259"/>
      <c r="N28" s="259"/>
      <c r="O28" s="259"/>
      <c r="P28" s="13"/>
    </row>
    <row r="29" spans="2:16" ht="15" x14ac:dyDescent="0.2">
      <c r="B29" s="148"/>
      <c r="C29" s="43"/>
      <c r="D29" s="186" t="s">
        <v>74</v>
      </c>
      <c r="E29" s="184">
        <v>136</v>
      </c>
      <c r="F29" s="184">
        <v>128</v>
      </c>
      <c r="G29" s="185">
        <v>-5.8823529411764719E-2</v>
      </c>
      <c r="H29" s="44"/>
      <c r="I29" s="149"/>
      <c r="K29" s="256"/>
      <c r="L29" s="257"/>
      <c r="M29" s="257"/>
      <c r="N29" s="257"/>
      <c r="O29" s="257"/>
      <c r="P29" s="13"/>
    </row>
    <row r="30" spans="2:16" ht="14.25" x14ac:dyDescent="0.2">
      <c r="B30" s="148"/>
      <c r="C30" s="43"/>
      <c r="D30" s="47" t="s">
        <v>73</v>
      </c>
      <c r="E30" s="48">
        <v>37</v>
      </c>
      <c r="F30" s="48">
        <v>40</v>
      </c>
      <c r="G30" s="58">
        <v>8.1081081081081141E-2</v>
      </c>
      <c r="H30" s="44"/>
      <c r="I30" s="149"/>
      <c r="K30" s="258"/>
      <c r="L30" s="259"/>
      <c r="M30" s="259"/>
      <c r="N30" s="259"/>
      <c r="O30" s="259"/>
      <c r="P30" s="13"/>
    </row>
    <row r="31" spans="2:16" ht="14.25" x14ac:dyDescent="0.2">
      <c r="B31" s="148"/>
      <c r="C31" s="43"/>
      <c r="D31" s="50" t="s">
        <v>17</v>
      </c>
      <c r="E31" s="51">
        <v>18</v>
      </c>
      <c r="F31" s="51">
        <v>14</v>
      </c>
      <c r="G31" s="59">
        <v>-0.22222222222222221</v>
      </c>
      <c r="H31" s="44"/>
      <c r="I31" s="149"/>
      <c r="K31" s="258"/>
      <c r="L31" s="259"/>
      <c r="M31" s="259"/>
      <c r="N31" s="259"/>
      <c r="O31" s="259"/>
      <c r="P31" s="13"/>
    </row>
    <row r="32" spans="2:16" ht="14.25" x14ac:dyDescent="0.2">
      <c r="B32" s="148"/>
      <c r="C32" s="43"/>
      <c r="D32" s="47" t="s">
        <v>33</v>
      </c>
      <c r="E32" s="48">
        <v>6</v>
      </c>
      <c r="F32" s="48">
        <v>3</v>
      </c>
      <c r="G32" s="58">
        <v>-0.5</v>
      </c>
      <c r="H32" s="44"/>
      <c r="I32" s="149"/>
      <c r="K32" s="258"/>
      <c r="L32" s="259"/>
      <c r="M32" s="259"/>
      <c r="N32" s="259"/>
      <c r="O32" s="259"/>
      <c r="P32" s="13"/>
    </row>
    <row r="33" spans="2:16" ht="14.25" x14ac:dyDescent="0.2">
      <c r="B33" s="148"/>
      <c r="C33" s="43"/>
      <c r="D33" s="50" t="s">
        <v>82</v>
      </c>
      <c r="E33" s="51">
        <v>7</v>
      </c>
      <c r="F33" s="51">
        <v>16</v>
      </c>
      <c r="G33" s="59">
        <v>1.2857142857142856</v>
      </c>
      <c r="H33" s="44"/>
      <c r="I33" s="149"/>
      <c r="K33" s="258"/>
      <c r="L33" s="259"/>
      <c r="M33" s="259"/>
      <c r="N33" s="259"/>
      <c r="O33" s="259"/>
      <c r="P33" s="13"/>
    </row>
    <row r="34" spans="2:16" ht="14.25" x14ac:dyDescent="0.2">
      <c r="B34" s="148"/>
      <c r="C34" s="43"/>
      <c r="D34" s="47" t="s">
        <v>34</v>
      </c>
      <c r="E34" s="48">
        <v>68</v>
      </c>
      <c r="F34" s="48">
        <v>55</v>
      </c>
      <c r="G34" s="58">
        <v>-0.19117647058823528</v>
      </c>
      <c r="H34" s="44"/>
      <c r="I34" s="149"/>
      <c r="K34" s="258"/>
      <c r="L34" s="259"/>
      <c r="M34" s="259"/>
      <c r="N34" s="259"/>
      <c r="O34" s="259"/>
      <c r="P34" s="13"/>
    </row>
    <row r="35" spans="2:16" ht="15" x14ac:dyDescent="0.2">
      <c r="B35" s="148"/>
      <c r="C35" s="43"/>
      <c r="D35" s="186" t="s">
        <v>666</v>
      </c>
      <c r="E35" s="184">
        <v>8</v>
      </c>
      <c r="F35" s="184">
        <v>6</v>
      </c>
      <c r="G35" s="185">
        <v>-0.25</v>
      </c>
      <c r="H35" s="44"/>
      <c r="I35" s="149"/>
      <c r="K35" s="256"/>
      <c r="L35" s="257"/>
      <c r="M35" s="257"/>
      <c r="N35" s="257"/>
      <c r="O35" s="257"/>
      <c r="P35" s="13"/>
    </row>
    <row r="36" spans="2:16" ht="14.25" x14ac:dyDescent="0.2">
      <c r="B36" s="148"/>
      <c r="C36" s="43"/>
      <c r="D36" s="47" t="s">
        <v>83</v>
      </c>
      <c r="E36" s="48">
        <v>8</v>
      </c>
      <c r="F36" s="48">
        <v>6</v>
      </c>
      <c r="G36" s="58">
        <v>-0.25</v>
      </c>
      <c r="H36" s="44"/>
      <c r="I36" s="149"/>
      <c r="K36" s="258"/>
      <c r="L36" s="259"/>
      <c r="M36" s="259"/>
      <c r="N36" s="259"/>
      <c r="O36" s="259"/>
      <c r="P36" s="13"/>
    </row>
    <row r="37" spans="2:16" ht="14.25" x14ac:dyDescent="0.2">
      <c r="B37" s="148"/>
      <c r="C37" s="43"/>
      <c r="D37" s="47" t="s">
        <v>95</v>
      </c>
      <c r="E37" s="48">
        <v>0</v>
      </c>
      <c r="F37" s="48">
        <v>0</v>
      </c>
      <c r="G37" s="58" t="s">
        <v>75</v>
      </c>
      <c r="H37" s="44"/>
      <c r="I37" s="149"/>
      <c r="K37" s="258"/>
      <c r="L37" s="259"/>
      <c r="M37" s="259"/>
      <c r="N37" s="259"/>
      <c r="O37" s="259"/>
      <c r="P37" s="13"/>
    </row>
    <row r="38" spans="2:16" ht="14.25" x14ac:dyDescent="0.2">
      <c r="B38" s="148"/>
      <c r="C38" s="43"/>
      <c r="D38" s="47" t="s">
        <v>96</v>
      </c>
      <c r="E38" s="48">
        <v>0</v>
      </c>
      <c r="F38" s="48">
        <v>0</v>
      </c>
      <c r="G38" s="58" t="s">
        <v>75</v>
      </c>
      <c r="H38" s="44"/>
      <c r="I38" s="149"/>
      <c r="K38" s="258"/>
      <c r="L38" s="259"/>
      <c r="M38" s="259"/>
      <c r="N38" s="259"/>
      <c r="O38" s="259"/>
      <c r="P38" s="13"/>
    </row>
    <row r="39" spans="2:16" ht="15" x14ac:dyDescent="0.2">
      <c r="B39" s="148"/>
      <c r="C39" s="43"/>
      <c r="D39" s="186" t="s">
        <v>78</v>
      </c>
      <c r="E39" s="184">
        <v>103</v>
      </c>
      <c r="F39" s="184">
        <v>78</v>
      </c>
      <c r="G39" s="185">
        <v>-0.24271844660194175</v>
      </c>
      <c r="H39" s="44"/>
      <c r="I39" s="149"/>
      <c r="K39" s="256"/>
      <c r="L39" s="257"/>
      <c r="M39" s="257"/>
      <c r="N39" s="257"/>
      <c r="O39" s="257"/>
      <c r="P39" s="13"/>
    </row>
    <row r="40" spans="2:16" ht="14.25" x14ac:dyDescent="0.2">
      <c r="B40" s="148"/>
      <c r="C40" s="43"/>
      <c r="D40" s="47" t="s">
        <v>39</v>
      </c>
      <c r="E40" s="48">
        <v>49</v>
      </c>
      <c r="F40" s="48">
        <v>37</v>
      </c>
      <c r="G40" s="58">
        <v>-0.24489795918367352</v>
      </c>
      <c r="H40" s="44"/>
      <c r="I40" s="149"/>
      <c r="K40" s="258"/>
      <c r="L40" s="259"/>
      <c r="M40" s="259"/>
      <c r="N40" s="259"/>
      <c r="O40" s="259"/>
      <c r="P40" s="13"/>
    </row>
    <row r="41" spans="2:16" ht="14.25" x14ac:dyDescent="0.2">
      <c r="B41" s="148"/>
      <c r="C41" s="43"/>
      <c r="D41" s="50" t="s">
        <v>48</v>
      </c>
      <c r="E41" s="51">
        <v>34</v>
      </c>
      <c r="F41" s="51">
        <v>27</v>
      </c>
      <c r="G41" s="59">
        <v>-0.20588235294117652</v>
      </c>
      <c r="H41" s="44"/>
      <c r="I41" s="149"/>
      <c r="K41" s="258"/>
      <c r="L41" s="259"/>
      <c r="M41" s="259"/>
      <c r="N41" s="259"/>
      <c r="O41" s="259"/>
      <c r="P41" s="13"/>
    </row>
    <row r="42" spans="2:16" ht="14.25" x14ac:dyDescent="0.2">
      <c r="B42" s="148"/>
      <c r="C42" s="43"/>
      <c r="D42" s="47" t="s">
        <v>26</v>
      </c>
      <c r="E42" s="48">
        <v>20</v>
      </c>
      <c r="F42" s="48">
        <v>14</v>
      </c>
      <c r="G42" s="58">
        <v>-0.30000000000000004</v>
      </c>
      <c r="H42" s="44"/>
      <c r="I42" s="149"/>
      <c r="K42" s="258"/>
      <c r="L42" s="259"/>
      <c r="M42" s="259"/>
      <c r="N42" s="259"/>
      <c r="O42" s="259"/>
      <c r="P42" s="13"/>
    </row>
    <row r="43" spans="2:16" ht="15" x14ac:dyDescent="0.2">
      <c r="B43" s="148"/>
      <c r="C43" s="43"/>
      <c r="D43" s="186" t="s">
        <v>152</v>
      </c>
      <c r="E43" s="184">
        <v>63</v>
      </c>
      <c r="F43" s="184">
        <v>56</v>
      </c>
      <c r="G43" s="185">
        <v>-0.11111111111111116</v>
      </c>
      <c r="H43" s="44"/>
      <c r="I43" s="149"/>
      <c r="K43" s="256"/>
      <c r="L43" s="257"/>
      <c r="M43" s="257"/>
      <c r="N43" s="257"/>
      <c r="O43" s="257"/>
      <c r="P43" s="13"/>
    </row>
    <row r="44" spans="2:16" ht="14.25" x14ac:dyDescent="0.2">
      <c r="B44" s="148"/>
      <c r="C44" s="43"/>
      <c r="D44" s="47" t="s">
        <v>46</v>
      </c>
      <c r="E44" s="48">
        <v>0</v>
      </c>
      <c r="F44" s="48">
        <v>10</v>
      </c>
      <c r="G44" s="58" t="s">
        <v>75</v>
      </c>
      <c r="H44" s="44"/>
      <c r="I44" s="149"/>
      <c r="K44" s="258"/>
      <c r="L44" s="259"/>
      <c r="M44" s="259"/>
      <c r="N44" s="259"/>
      <c r="O44" s="259"/>
      <c r="P44" s="13"/>
    </row>
    <row r="45" spans="2:16" ht="14.25" x14ac:dyDescent="0.2">
      <c r="B45" s="148"/>
      <c r="C45" s="43"/>
      <c r="D45" s="47" t="s">
        <v>80</v>
      </c>
      <c r="E45" s="48">
        <v>40</v>
      </c>
      <c r="F45" s="48">
        <v>46</v>
      </c>
      <c r="G45" s="59">
        <v>0.14999999999999991</v>
      </c>
      <c r="H45" s="44"/>
      <c r="I45" s="149"/>
      <c r="K45" s="258"/>
      <c r="L45" s="259"/>
      <c r="M45" s="259"/>
      <c r="N45" s="259"/>
      <c r="O45" s="259"/>
      <c r="P45" s="13"/>
    </row>
    <row r="46" spans="2:16" ht="14.25" x14ac:dyDescent="0.2">
      <c r="B46" s="148"/>
      <c r="C46" s="43"/>
      <c r="D46" s="50" t="s">
        <v>8</v>
      </c>
      <c r="E46" s="51">
        <v>23</v>
      </c>
      <c r="F46" s="51">
        <v>0</v>
      </c>
      <c r="G46" s="59">
        <v>-1</v>
      </c>
      <c r="H46" s="44"/>
      <c r="I46" s="149"/>
      <c r="K46" s="258"/>
      <c r="L46" s="259"/>
      <c r="M46" s="259"/>
      <c r="N46" s="259"/>
      <c r="O46" s="259"/>
      <c r="P46" s="13"/>
    </row>
    <row r="47" spans="2:16" ht="15" x14ac:dyDescent="0.2">
      <c r="B47" s="148"/>
      <c r="C47" s="43"/>
      <c r="D47" s="186" t="s">
        <v>32</v>
      </c>
      <c r="E47" s="184">
        <v>27</v>
      </c>
      <c r="F47" s="184">
        <v>33</v>
      </c>
      <c r="G47" s="185">
        <v>0.22222222222222232</v>
      </c>
      <c r="H47" s="44"/>
      <c r="I47" s="149"/>
      <c r="K47" s="256"/>
      <c r="L47" s="257"/>
      <c r="M47" s="257"/>
      <c r="N47" s="257"/>
      <c r="O47" s="257"/>
      <c r="P47" s="13"/>
    </row>
    <row r="48" spans="2:16" ht="14.25" x14ac:dyDescent="0.2">
      <c r="B48" s="148"/>
      <c r="C48" s="43"/>
      <c r="D48" s="47" t="s">
        <v>31</v>
      </c>
      <c r="E48" s="48">
        <v>27</v>
      </c>
      <c r="F48" s="48">
        <v>33</v>
      </c>
      <c r="G48" s="59">
        <v>0.22222222222222232</v>
      </c>
      <c r="H48" s="44"/>
      <c r="I48" s="149"/>
      <c r="K48" s="258"/>
      <c r="L48" s="259"/>
      <c r="M48" s="259"/>
      <c r="N48" s="259"/>
      <c r="O48" s="259"/>
      <c r="P48" s="13"/>
    </row>
    <row r="49" spans="2:16" ht="15" x14ac:dyDescent="0.2">
      <c r="B49" s="148"/>
      <c r="C49" s="43"/>
      <c r="D49" s="186" t="s">
        <v>60</v>
      </c>
      <c r="E49" s="184">
        <v>0</v>
      </c>
      <c r="F49" s="184">
        <v>22</v>
      </c>
      <c r="G49" s="185" t="s">
        <v>75</v>
      </c>
      <c r="H49" s="44"/>
      <c r="I49" s="149"/>
      <c r="K49" s="258"/>
      <c r="L49" s="259"/>
      <c r="M49" s="259"/>
      <c r="N49" s="259"/>
      <c r="O49" s="259"/>
      <c r="P49" s="13"/>
    </row>
    <row r="50" spans="2:16" ht="14.25" x14ac:dyDescent="0.2">
      <c r="B50" s="148"/>
      <c r="C50" s="43"/>
      <c r="D50" s="50" t="s">
        <v>61</v>
      </c>
      <c r="E50" s="51">
        <v>0</v>
      </c>
      <c r="F50" s="51">
        <v>22</v>
      </c>
      <c r="G50" s="59" t="s">
        <v>75</v>
      </c>
      <c r="H50" s="44"/>
      <c r="I50" s="149"/>
      <c r="K50" s="258"/>
      <c r="L50" s="259"/>
      <c r="M50" s="259"/>
      <c r="N50" s="259"/>
      <c r="O50" s="259"/>
      <c r="P50" s="13"/>
    </row>
    <row r="51" spans="2:16" ht="15" x14ac:dyDescent="0.2">
      <c r="B51" s="148"/>
      <c r="C51" s="43"/>
      <c r="D51" s="147" t="s">
        <v>135</v>
      </c>
      <c r="E51" s="156">
        <v>1115</v>
      </c>
      <c r="F51" s="156">
        <v>1146</v>
      </c>
      <c r="G51" s="157">
        <v>2.7802690582959588E-2</v>
      </c>
      <c r="H51" s="54"/>
      <c r="I51" s="149"/>
      <c r="K51" s="255"/>
      <c r="L51" s="260"/>
      <c r="M51" s="260"/>
      <c r="N51" s="260"/>
      <c r="O51" s="260"/>
      <c r="P51" s="13"/>
    </row>
    <row r="52" spans="2:16" ht="14.25" x14ac:dyDescent="0.2">
      <c r="B52" s="148"/>
      <c r="C52" s="43"/>
      <c r="D52" s="47" t="s">
        <v>97</v>
      </c>
      <c r="E52" s="48">
        <v>27</v>
      </c>
      <c r="F52" s="252">
        <v>0</v>
      </c>
      <c r="G52" s="58">
        <v>-1</v>
      </c>
      <c r="H52" s="54"/>
      <c r="I52" s="149"/>
      <c r="K52" s="261"/>
      <c r="L52" s="259"/>
      <c r="M52" s="259"/>
      <c r="N52" s="259"/>
      <c r="O52" s="259"/>
      <c r="P52" s="13"/>
    </row>
    <row r="53" spans="2:16" ht="14.25" x14ac:dyDescent="0.2">
      <c r="B53" s="148"/>
      <c r="C53" s="43"/>
      <c r="D53" s="47" t="s">
        <v>99</v>
      </c>
      <c r="E53" s="48">
        <v>13</v>
      </c>
      <c r="F53" s="252">
        <v>6</v>
      </c>
      <c r="G53" s="58">
        <v>-0.53846153846153844</v>
      </c>
      <c r="H53" s="126"/>
      <c r="I53" s="149"/>
      <c r="K53" s="258"/>
      <c r="L53" s="259"/>
      <c r="M53" s="259"/>
      <c r="N53" s="259"/>
      <c r="O53" s="259"/>
      <c r="P53" s="13"/>
    </row>
    <row r="54" spans="2:16" ht="14.25" x14ac:dyDescent="0.2">
      <c r="B54" s="148"/>
      <c r="C54" s="43"/>
      <c r="D54" s="47" t="s">
        <v>88</v>
      </c>
      <c r="E54" s="48">
        <v>2</v>
      </c>
      <c r="F54" s="252">
        <v>4</v>
      </c>
      <c r="G54" s="58">
        <v>1</v>
      </c>
      <c r="H54" s="45"/>
      <c r="I54" s="149"/>
      <c r="K54" s="261"/>
      <c r="L54" s="259"/>
      <c r="M54" s="259"/>
      <c r="N54" s="259"/>
      <c r="O54" s="259"/>
      <c r="P54" s="13"/>
    </row>
    <row r="55" spans="2:16" ht="14.25" x14ac:dyDescent="0.2">
      <c r="B55" s="148"/>
      <c r="C55" s="43"/>
      <c r="D55" s="47" t="s">
        <v>85</v>
      </c>
      <c r="E55" s="48">
        <v>0</v>
      </c>
      <c r="F55" s="448">
        <v>5</v>
      </c>
      <c r="G55" s="58" t="s">
        <v>75</v>
      </c>
      <c r="H55" s="45"/>
      <c r="I55" s="149"/>
      <c r="K55" s="261"/>
      <c r="L55" s="259"/>
      <c r="M55" s="259"/>
      <c r="N55" s="259"/>
      <c r="O55" s="259"/>
      <c r="P55" s="446"/>
    </row>
    <row r="56" spans="2:16" ht="19.5" x14ac:dyDescent="0.35">
      <c r="B56" s="148"/>
      <c r="C56" s="55"/>
      <c r="D56" s="158" t="s">
        <v>156</v>
      </c>
      <c r="E56" s="159">
        <v>1157</v>
      </c>
      <c r="F56" s="159">
        <v>1161</v>
      </c>
      <c r="G56" s="160">
        <v>3.4572169403630504E-3</v>
      </c>
      <c r="H56" s="55"/>
      <c r="I56" s="149"/>
      <c r="K56" s="262"/>
      <c r="L56" s="263"/>
      <c r="M56" s="263"/>
      <c r="N56" s="263"/>
      <c r="O56" s="263"/>
      <c r="P56" s="13"/>
    </row>
    <row r="57" spans="2:16" ht="13.5" customHeight="1" x14ac:dyDescent="0.35">
      <c r="B57" s="148"/>
      <c r="C57" s="55"/>
      <c r="D57" s="55"/>
      <c r="E57" s="55"/>
      <c r="F57" s="55"/>
      <c r="G57" s="55"/>
      <c r="H57" s="55"/>
      <c r="I57" s="149"/>
      <c r="K57" s="13"/>
      <c r="L57" s="13"/>
      <c r="M57" s="13"/>
      <c r="N57" s="13"/>
      <c r="O57" s="13"/>
      <c r="P57" s="13"/>
    </row>
    <row r="58" spans="2:16" ht="16.5" x14ac:dyDescent="0.3">
      <c r="B58" s="148"/>
      <c r="C58" s="518" t="s">
        <v>139</v>
      </c>
      <c r="D58" s="518"/>
      <c r="E58" s="518"/>
      <c r="F58" s="518"/>
      <c r="G58" s="518"/>
      <c r="H58" s="518"/>
      <c r="I58" s="149"/>
      <c r="K58" s="13"/>
      <c r="L58" s="13"/>
      <c r="M58" s="13"/>
      <c r="N58" s="13"/>
      <c r="O58" s="13"/>
      <c r="P58" s="13"/>
    </row>
    <row r="59" spans="2:16" ht="13.5" customHeight="1" x14ac:dyDescent="0.35">
      <c r="B59" s="148"/>
      <c r="C59" s="55"/>
      <c r="D59" s="55"/>
      <c r="E59" s="55"/>
      <c r="F59" s="55"/>
      <c r="G59" s="55"/>
      <c r="H59" s="55"/>
      <c r="I59" s="149"/>
    </row>
    <row r="60" spans="2:16" x14ac:dyDescent="0.2">
      <c r="B60" s="148"/>
      <c r="C60" s="148"/>
      <c r="D60" s="148"/>
      <c r="E60" s="151"/>
      <c r="F60" s="152"/>
      <c r="G60" s="150"/>
      <c r="H60" s="150"/>
      <c r="I60" s="150"/>
    </row>
    <row r="62" spans="2:16" ht="12" customHeight="1" x14ac:dyDescent="0.2"/>
    <row r="63" spans="2:16" x14ac:dyDescent="0.2">
      <c r="D63" s="482" t="s">
        <v>86</v>
      </c>
      <c r="E63" s="483">
        <f>SUM(E52:E55)</f>
        <v>42</v>
      </c>
      <c r="F63" s="483">
        <f>SUM(F52:F55)</f>
        <v>15</v>
      </c>
      <c r="G63" s="482"/>
    </row>
  </sheetData>
  <sortState ref="D45:G46">
    <sortCondition ref="D44:D46"/>
  </sortState>
  <mergeCells count="7">
    <mergeCell ref="C4:H6"/>
    <mergeCell ref="C58:H58"/>
    <mergeCell ref="K8:K9"/>
    <mergeCell ref="L8:O8"/>
    <mergeCell ref="D8:D9"/>
    <mergeCell ref="E8:F8"/>
    <mergeCell ref="G8:G9"/>
  </mergeCells>
  <pageMargins left="0.75" right="0.75" top="1" bottom="1" header="0" footer="0"/>
  <pageSetup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9" width="11.42578125" style="4" customWidth="1"/>
    <col min="10" max="10" width="15.5703125" style="4" customWidth="1"/>
    <col min="11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+"Matriculados Totales  
Serie "&amp;TD!C3&amp;" - "&amp;TD!C1&amp;" , "&amp;TD!D1&amp;" Semestre del Año"</f>
        <v>Matriculados Totales  
Serie 2025 - 2026 , I Semestre del Año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34"/>
      <c r="R14" s="34"/>
      <c r="S14" s="31"/>
      <c r="T14" s="31"/>
      <c r="U14" s="161"/>
    </row>
    <row r="15" spans="2:21" ht="13.5" customHeight="1" x14ac:dyDescent="0.2">
      <c r="B15" s="161"/>
      <c r="C15" s="31"/>
      <c r="D15" s="31"/>
      <c r="E15" s="128"/>
      <c r="F15" s="128"/>
      <c r="G15" s="128"/>
      <c r="H15" s="128"/>
      <c r="I15" s="128"/>
      <c r="J15" s="127"/>
      <c r="K15" s="128"/>
      <c r="L15" s="31"/>
      <c r="M15" s="31"/>
      <c r="N15" s="31"/>
      <c r="O15" s="31"/>
      <c r="P15" s="463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127"/>
      <c r="K16" s="127"/>
      <c r="L16" s="127"/>
      <c r="M16" s="127"/>
      <c r="N16" s="127"/>
      <c r="O16" s="127"/>
      <c r="P16" s="127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128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" style="13" customWidth="1"/>
    <col min="2" max="2" width="2.42578125" style="13" customWidth="1"/>
    <col min="3" max="20" width="11.42578125" style="13" customWidth="1"/>
    <col min="21" max="21" width="2.42578125" style="13" customWidth="1"/>
    <col min="22" max="16384" width="11.42578125" style="13"/>
  </cols>
  <sheetData>
    <row r="2" spans="2:21" ht="12.7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2.7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2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2.75" customHeight="1" x14ac:dyDescent="0.2">
      <c r="B6" s="161"/>
      <c r="C6" s="528" t="str">
        <f>+"Matriculados Totales 
"&amp;TD!B3&amp;"vs. "&amp;TD!B1</f>
        <v>Matriculados Totales 
2025-1 vs. 2026-1</v>
      </c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161"/>
    </row>
    <row r="7" spans="2:21" ht="12.75" customHeight="1" x14ac:dyDescent="0.2">
      <c r="B7" s="161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161"/>
    </row>
    <row r="8" spans="2:21" ht="12.75" customHeight="1" x14ac:dyDescent="0.2">
      <c r="B8" s="161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161"/>
    </row>
    <row r="9" spans="2:21" ht="12.75" customHeight="1" x14ac:dyDescent="0.2">
      <c r="B9" s="161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161"/>
    </row>
    <row r="10" spans="2:21" ht="12.7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2.7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</row>
    <row r="12" spans="2:21" ht="12.7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</row>
    <row r="13" spans="2:21" ht="12.7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</row>
    <row r="14" spans="2:21" ht="12.75" customHeight="1" x14ac:dyDescent="0.2">
      <c r="B14" s="161"/>
      <c r="C14" s="31"/>
      <c r="D14" s="31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</row>
    <row r="15" spans="2:21" ht="12.7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2.7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2.7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2.7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2.7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2.7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2.7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2.7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2.7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2.7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2.7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2.7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2.7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2.7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2.7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2.7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2.7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2.7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2.7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2.7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2.7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2.7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2.7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2.7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2.7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2.7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2.7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2.75" customHeight="1" x14ac:dyDescent="0.2">
      <c r="B42" s="161"/>
      <c r="C42" s="498" t="s">
        <v>139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2.75" customHeight="1" x14ac:dyDescent="0.2">
      <c r="B43" s="16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2.7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.7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B2:I60"/>
  <sheetViews>
    <sheetView workbookViewId="0"/>
  </sheetViews>
  <sheetFormatPr baseColWidth="10" defaultColWidth="11.42578125" defaultRowHeight="12.75" customHeight="1" x14ac:dyDescent="0.2"/>
  <cols>
    <col min="1" max="1" width="17" style="5" customWidth="1"/>
    <col min="2" max="2" width="2.5703125" style="5" customWidth="1"/>
    <col min="3" max="3" width="14.140625" style="5" customWidth="1"/>
    <col min="4" max="4" width="56.42578125" style="5" customWidth="1"/>
    <col min="5" max="7" width="15.140625" style="7" customWidth="1"/>
    <col min="8" max="8" width="13.85546875" style="5" customWidth="1"/>
    <col min="9" max="9" width="2.5703125" style="5" customWidth="1"/>
    <col min="10" max="16384" width="11.42578125" style="5"/>
  </cols>
  <sheetData>
    <row r="2" spans="2:9" ht="12.75" customHeight="1" x14ac:dyDescent="0.2">
      <c r="B2" s="148"/>
      <c r="C2" s="148"/>
      <c r="D2" s="148"/>
      <c r="E2" s="148"/>
      <c r="F2" s="148"/>
      <c r="G2" s="148"/>
      <c r="H2" s="149"/>
      <c r="I2" s="149"/>
    </row>
    <row r="3" spans="2:9" ht="12.75" customHeight="1" x14ac:dyDescent="0.25">
      <c r="B3" s="148"/>
      <c r="C3" s="43"/>
      <c r="D3" s="57"/>
      <c r="E3" s="53"/>
      <c r="F3" s="53"/>
      <c r="G3" s="53"/>
      <c r="H3" s="44"/>
      <c r="I3" s="149"/>
    </row>
    <row r="4" spans="2:9" ht="19.5" customHeight="1" x14ac:dyDescent="0.2">
      <c r="B4" s="148"/>
      <c r="C4" s="516" t="str">
        <f>+"Matriculados Totales 
"&amp;TD!B3&amp;"vs. "&amp;TD!B1</f>
        <v>Matriculados Totales 
2025-1 vs. 2026-1</v>
      </c>
      <c r="D4" s="517"/>
      <c r="E4" s="517"/>
      <c r="F4" s="517"/>
      <c r="G4" s="517"/>
      <c r="H4" s="517"/>
      <c r="I4" s="149"/>
    </row>
    <row r="5" spans="2:9" ht="19.5" customHeight="1" x14ac:dyDescent="0.2">
      <c r="B5" s="148"/>
      <c r="C5" s="517"/>
      <c r="D5" s="517"/>
      <c r="E5" s="517"/>
      <c r="F5" s="517"/>
      <c r="G5" s="517"/>
      <c r="H5" s="517"/>
      <c r="I5" s="149"/>
    </row>
    <row r="6" spans="2:9" ht="19.5" customHeight="1" x14ac:dyDescent="0.2">
      <c r="B6" s="148"/>
      <c r="C6" s="517"/>
      <c r="D6" s="517"/>
      <c r="E6" s="517"/>
      <c r="F6" s="517"/>
      <c r="G6" s="517"/>
      <c r="H6" s="517"/>
      <c r="I6" s="149"/>
    </row>
    <row r="7" spans="2:9" ht="12.75" customHeight="1" x14ac:dyDescent="0.2">
      <c r="B7" s="148"/>
      <c r="C7" s="56"/>
      <c r="D7" s="56"/>
      <c r="E7" s="56"/>
      <c r="F7" s="56"/>
      <c r="G7" s="56"/>
      <c r="H7" s="56"/>
      <c r="I7" s="149"/>
    </row>
    <row r="8" spans="2:9" ht="29.25" customHeight="1" x14ac:dyDescent="0.2">
      <c r="B8" s="148"/>
      <c r="C8" s="56"/>
      <c r="D8" s="172" t="s">
        <v>153</v>
      </c>
      <c r="E8" s="172" t="str">
        <f>+TD!B3</f>
        <v xml:space="preserve">2025-1 </v>
      </c>
      <c r="F8" s="172" t="str">
        <f>+TD!B1</f>
        <v>2026-1</v>
      </c>
      <c r="G8" s="172" t="s">
        <v>163</v>
      </c>
      <c r="H8" s="56"/>
      <c r="I8" s="149"/>
    </row>
    <row r="9" spans="2:9" ht="12.75" customHeight="1" x14ac:dyDescent="0.2">
      <c r="B9" s="148"/>
      <c r="C9" s="56"/>
      <c r="D9" s="207" t="s">
        <v>21</v>
      </c>
      <c r="E9" s="208">
        <v>1551</v>
      </c>
      <c r="F9" s="208">
        <v>1513</v>
      </c>
      <c r="G9" s="209">
        <v>-2.4500322372662753E-2</v>
      </c>
      <c r="H9" s="56"/>
      <c r="I9" s="149"/>
    </row>
    <row r="10" spans="2:9" ht="12.75" customHeight="1" x14ac:dyDescent="0.2">
      <c r="B10" s="148"/>
      <c r="C10" s="56"/>
      <c r="D10" s="50" t="s">
        <v>20</v>
      </c>
      <c r="E10" s="51">
        <v>676</v>
      </c>
      <c r="F10" s="51">
        <v>629</v>
      </c>
      <c r="G10" s="59">
        <v>-6.9526627218934878E-2</v>
      </c>
      <c r="H10" s="273"/>
      <c r="I10" s="149"/>
    </row>
    <row r="11" spans="2:9" ht="12.75" customHeight="1" x14ac:dyDescent="0.2">
      <c r="B11" s="148"/>
      <c r="C11" s="56"/>
      <c r="D11" s="47" t="s">
        <v>40</v>
      </c>
      <c r="E11" s="48">
        <v>196</v>
      </c>
      <c r="F11" s="48">
        <v>174</v>
      </c>
      <c r="G11" s="58">
        <v>-0.11224489795918369</v>
      </c>
      <c r="H11" s="273"/>
      <c r="I11" s="149"/>
    </row>
    <row r="12" spans="2:9" ht="12.75" customHeight="1" x14ac:dyDescent="0.2">
      <c r="B12" s="148"/>
      <c r="C12" s="56"/>
      <c r="D12" s="50" t="s">
        <v>24</v>
      </c>
      <c r="E12" s="51">
        <v>679</v>
      </c>
      <c r="F12" s="51">
        <v>710</v>
      </c>
      <c r="G12" s="59">
        <v>4.5655375552282829E-2</v>
      </c>
      <c r="H12" s="273"/>
      <c r="I12" s="149"/>
    </row>
    <row r="13" spans="2:9" ht="12.75" customHeight="1" x14ac:dyDescent="0.2">
      <c r="B13" s="148"/>
      <c r="C13" s="56"/>
      <c r="D13" s="186" t="s">
        <v>149</v>
      </c>
      <c r="E13" s="184">
        <v>1018</v>
      </c>
      <c r="F13" s="184">
        <v>985</v>
      </c>
      <c r="G13" s="185">
        <v>-3.2416502946954862E-2</v>
      </c>
      <c r="H13" s="273"/>
      <c r="I13" s="149"/>
    </row>
    <row r="14" spans="2:9" ht="12.75" customHeight="1" x14ac:dyDescent="0.2">
      <c r="B14" s="148"/>
      <c r="C14" s="56"/>
      <c r="D14" s="50" t="s">
        <v>4</v>
      </c>
      <c r="E14" s="51">
        <v>643</v>
      </c>
      <c r="F14" s="51">
        <v>637</v>
      </c>
      <c r="G14" s="59">
        <v>-9.3312597200622127E-3</v>
      </c>
      <c r="H14" s="273"/>
      <c r="I14" s="149"/>
    </row>
    <row r="15" spans="2:9" ht="12.75" customHeight="1" x14ac:dyDescent="0.2">
      <c r="B15" s="148"/>
      <c r="C15" s="56"/>
      <c r="D15" s="47" t="s">
        <v>50</v>
      </c>
      <c r="E15" s="48">
        <v>106</v>
      </c>
      <c r="F15" s="48">
        <v>95</v>
      </c>
      <c r="G15" s="58">
        <v>-0.10377358490566035</v>
      </c>
      <c r="H15" s="273"/>
      <c r="I15" s="149"/>
    </row>
    <row r="16" spans="2:9" ht="12.75" customHeight="1" x14ac:dyDescent="0.2">
      <c r="B16" s="148"/>
      <c r="C16" s="56"/>
      <c r="D16" s="50" t="s">
        <v>30</v>
      </c>
      <c r="E16" s="51">
        <v>269</v>
      </c>
      <c r="F16" s="51">
        <v>253</v>
      </c>
      <c r="G16" s="59">
        <v>-5.9479553903345694E-2</v>
      </c>
      <c r="H16" s="273"/>
      <c r="I16" s="149"/>
    </row>
    <row r="17" spans="2:9" ht="12.75" customHeight="1" x14ac:dyDescent="0.2">
      <c r="B17" s="148"/>
      <c r="C17" s="56"/>
      <c r="D17" s="186" t="s">
        <v>150</v>
      </c>
      <c r="E17" s="184">
        <v>1946</v>
      </c>
      <c r="F17" s="184">
        <v>1971</v>
      </c>
      <c r="G17" s="185">
        <v>1.2846865364851023E-2</v>
      </c>
      <c r="H17" s="273"/>
      <c r="I17" s="149"/>
    </row>
    <row r="18" spans="2:9" ht="12.75" customHeight="1" x14ac:dyDescent="0.2">
      <c r="B18" s="148"/>
      <c r="C18" s="56"/>
      <c r="D18" s="50" t="s">
        <v>29</v>
      </c>
      <c r="E18" s="51">
        <v>214</v>
      </c>
      <c r="F18" s="51">
        <v>219</v>
      </c>
      <c r="G18" s="59">
        <v>2.3364485981308469E-2</v>
      </c>
      <c r="H18" s="273"/>
      <c r="I18" s="149"/>
    </row>
    <row r="19" spans="2:9" ht="12.75" customHeight="1" x14ac:dyDescent="0.2">
      <c r="B19" s="148"/>
      <c r="C19" s="56"/>
      <c r="D19" s="47" t="s">
        <v>22</v>
      </c>
      <c r="E19" s="48">
        <v>1484</v>
      </c>
      <c r="F19" s="48">
        <v>1501</v>
      </c>
      <c r="G19" s="58">
        <v>1.1455525606469008E-2</v>
      </c>
      <c r="H19" s="273"/>
      <c r="I19" s="149"/>
    </row>
    <row r="20" spans="2:9" ht="12.75" customHeight="1" x14ac:dyDescent="0.2">
      <c r="B20" s="148"/>
      <c r="C20" s="56"/>
      <c r="D20" s="50" t="s">
        <v>11</v>
      </c>
      <c r="E20" s="51">
        <v>248</v>
      </c>
      <c r="F20" s="51">
        <v>251</v>
      </c>
      <c r="G20" s="59">
        <v>1.2096774193548487E-2</v>
      </c>
      <c r="H20" s="273"/>
      <c r="I20" s="149"/>
    </row>
    <row r="21" spans="2:9" ht="12.75" customHeight="1" x14ac:dyDescent="0.2">
      <c r="B21" s="148"/>
      <c r="C21" s="56"/>
      <c r="D21" s="186" t="s">
        <v>151</v>
      </c>
      <c r="E21" s="184">
        <v>2761</v>
      </c>
      <c r="F21" s="184">
        <v>2533</v>
      </c>
      <c r="G21" s="185">
        <v>-8.2578775805867477E-2</v>
      </c>
      <c r="H21" s="273"/>
      <c r="I21" s="149"/>
    </row>
    <row r="22" spans="2:9" ht="12.75" customHeight="1" x14ac:dyDescent="0.2">
      <c r="B22" s="148"/>
      <c r="C22" s="56"/>
      <c r="D22" s="50" t="s">
        <v>28</v>
      </c>
      <c r="E22" s="51">
        <v>520</v>
      </c>
      <c r="F22" s="51">
        <v>435</v>
      </c>
      <c r="G22" s="59">
        <v>-0.16346153846153844</v>
      </c>
      <c r="H22" s="273"/>
      <c r="I22" s="149"/>
    </row>
    <row r="23" spans="2:9" ht="12.75" customHeight="1" x14ac:dyDescent="0.2">
      <c r="B23" s="148"/>
      <c r="C23" s="56"/>
      <c r="D23" s="47" t="s">
        <v>77</v>
      </c>
      <c r="E23" s="48">
        <v>802</v>
      </c>
      <c r="F23" s="48">
        <v>815</v>
      </c>
      <c r="G23" s="58">
        <v>1.6209476309226867E-2</v>
      </c>
      <c r="H23" s="273"/>
      <c r="I23" s="149"/>
    </row>
    <row r="24" spans="2:9" ht="12.75" customHeight="1" x14ac:dyDescent="0.2">
      <c r="B24" s="148"/>
      <c r="C24" s="56"/>
      <c r="D24" s="50" t="s">
        <v>53</v>
      </c>
      <c r="E24" s="51">
        <v>148</v>
      </c>
      <c r="F24" s="51">
        <v>137</v>
      </c>
      <c r="G24" s="59">
        <v>-7.4324324324324342E-2</v>
      </c>
      <c r="H24" s="273"/>
      <c r="I24" s="149"/>
    </row>
    <row r="25" spans="2:9" ht="12.75" customHeight="1" x14ac:dyDescent="0.2">
      <c r="B25" s="148"/>
      <c r="C25" s="56"/>
      <c r="D25" s="47" t="s">
        <v>27</v>
      </c>
      <c r="E25" s="48">
        <v>248</v>
      </c>
      <c r="F25" s="48">
        <v>220</v>
      </c>
      <c r="G25" s="58">
        <v>-0.11290322580645162</v>
      </c>
      <c r="H25" s="273"/>
      <c r="I25" s="149"/>
    </row>
    <row r="26" spans="2:9" ht="12.75" customHeight="1" x14ac:dyDescent="0.2">
      <c r="B26" s="148"/>
      <c r="C26" s="56"/>
      <c r="D26" s="50" t="s">
        <v>14</v>
      </c>
      <c r="E26" s="51">
        <v>649</v>
      </c>
      <c r="F26" s="51">
        <v>576</v>
      </c>
      <c r="G26" s="59">
        <v>-0.11248073959938365</v>
      </c>
      <c r="H26" s="273"/>
      <c r="I26" s="149"/>
    </row>
    <row r="27" spans="2:9" ht="12.75" customHeight="1" x14ac:dyDescent="0.2">
      <c r="B27" s="148"/>
      <c r="C27" s="56"/>
      <c r="D27" s="47" t="s">
        <v>23</v>
      </c>
      <c r="E27" s="48">
        <v>394</v>
      </c>
      <c r="F27" s="48">
        <v>350</v>
      </c>
      <c r="G27" s="58">
        <v>-0.1116751269035533</v>
      </c>
      <c r="H27" s="273"/>
      <c r="I27" s="149"/>
    </row>
    <row r="28" spans="2:9" ht="12.75" customHeight="1" x14ac:dyDescent="0.2">
      <c r="B28" s="148"/>
      <c r="C28" s="56"/>
      <c r="D28" s="186" t="s">
        <v>74</v>
      </c>
      <c r="E28" s="184">
        <v>1412</v>
      </c>
      <c r="F28" s="184">
        <v>1278</v>
      </c>
      <c r="G28" s="185">
        <v>-9.4900849858356895E-2</v>
      </c>
      <c r="H28" s="273"/>
      <c r="I28" s="149"/>
    </row>
    <row r="29" spans="2:9" ht="12.75" customHeight="1" x14ac:dyDescent="0.2">
      <c r="B29" s="148"/>
      <c r="C29" s="56"/>
      <c r="D29" s="50" t="s">
        <v>73</v>
      </c>
      <c r="E29" s="51">
        <v>423</v>
      </c>
      <c r="F29" s="51">
        <v>372</v>
      </c>
      <c r="G29" s="59">
        <v>-0.12056737588652477</v>
      </c>
      <c r="H29" s="273"/>
      <c r="I29" s="149"/>
    </row>
    <row r="30" spans="2:9" ht="12.75" customHeight="1" x14ac:dyDescent="0.2">
      <c r="B30" s="148"/>
      <c r="C30" s="56"/>
      <c r="D30" s="47" t="s">
        <v>17</v>
      </c>
      <c r="E30" s="48">
        <v>151</v>
      </c>
      <c r="F30" s="48">
        <v>136</v>
      </c>
      <c r="G30" s="58">
        <v>-9.9337748344370813E-2</v>
      </c>
      <c r="H30" s="273"/>
      <c r="I30" s="149"/>
    </row>
    <row r="31" spans="2:9" ht="12.75" customHeight="1" x14ac:dyDescent="0.2">
      <c r="B31" s="148"/>
      <c r="C31" s="56"/>
      <c r="D31" s="50" t="s">
        <v>33</v>
      </c>
      <c r="E31" s="51">
        <v>30</v>
      </c>
      <c r="F31" s="51">
        <v>27</v>
      </c>
      <c r="G31" s="59">
        <v>-9.9999999999999978E-2</v>
      </c>
      <c r="H31" s="273"/>
      <c r="I31" s="149"/>
    </row>
    <row r="32" spans="2:9" ht="12.75" customHeight="1" x14ac:dyDescent="0.2">
      <c r="B32" s="148"/>
      <c r="C32" s="56"/>
      <c r="D32" s="47" t="s">
        <v>82</v>
      </c>
      <c r="E32" s="48">
        <v>95</v>
      </c>
      <c r="F32" s="48">
        <v>89</v>
      </c>
      <c r="G32" s="58">
        <v>-6.315789473684208E-2</v>
      </c>
      <c r="H32" s="273"/>
      <c r="I32" s="149"/>
    </row>
    <row r="33" spans="2:9" ht="12.75" customHeight="1" x14ac:dyDescent="0.2">
      <c r="B33" s="148"/>
      <c r="C33" s="56"/>
      <c r="D33" s="50" t="s">
        <v>34</v>
      </c>
      <c r="E33" s="51">
        <v>713</v>
      </c>
      <c r="F33" s="51">
        <v>654</v>
      </c>
      <c r="G33" s="59">
        <v>-8.2748948106591835E-2</v>
      </c>
      <c r="H33" s="273"/>
      <c r="I33" s="149"/>
    </row>
    <row r="34" spans="2:9" ht="12.75" customHeight="1" x14ac:dyDescent="0.2">
      <c r="B34" s="148"/>
      <c r="C34" s="56"/>
      <c r="D34" s="186" t="s">
        <v>666</v>
      </c>
      <c r="E34" s="184">
        <v>84</v>
      </c>
      <c r="F34" s="184">
        <v>70</v>
      </c>
      <c r="G34" s="185">
        <v>-0.16666666666666663</v>
      </c>
      <c r="H34" s="273"/>
      <c r="I34" s="149"/>
    </row>
    <row r="35" spans="2:9" ht="12.75" customHeight="1" x14ac:dyDescent="0.2">
      <c r="B35" s="148"/>
      <c r="C35" s="56"/>
      <c r="D35" s="47" t="s">
        <v>83</v>
      </c>
      <c r="E35" s="48">
        <v>84</v>
      </c>
      <c r="F35" s="48">
        <v>70</v>
      </c>
      <c r="G35" s="58">
        <v>-0.16666666666666663</v>
      </c>
      <c r="H35" s="273"/>
      <c r="I35" s="149"/>
    </row>
    <row r="36" spans="2:9" ht="12.75" customHeight="1" x14ac:dyDescent="0.2">
      <c r="B36" s="148"/>
      <c r="C36" s="56"/>
      <c r="D36" s="50" t="s">
        <v>96</v>
      </c>
      <c r="E36" s="51" t="s">
        <v>670</v>
      </c>
      <c r="F36" s="51">
        <v>0</v>
      </c>
      <c r="G36" s="59" t="s">
        <v>75</v>
      </c>
      <c r="H36" s="273"/>
      <c r="I36" s="149"/>
    </row>
    <row r="37" spans="2:9" ht="12.75" customHeight="1" x14ac:dyDescent="0.2">
      <c r="B37" s="148"/>
      <c r="C37" s="56"/>
      <c r="D37" s="186" t="s">
        <v>78</v>
      </c>
      <c r="E37" s="184">
        <v>819</v>
      </c>
      <c r="F37" s="184">
        <v>740</v>
      </c>
      <c r="G37" s="185">
        <v>-9.6459096459096449E-2</v>
      </c>
      <c r="H37" s="273"/>
      <c r="I37" s="149"/>
    </row>
    <row r="38" spans="2:9" ht="12.75" customHeight="1" x14ac:dyDescent="0.2">
      <c r="B38" s="148"/>
      <c r="C38" s="56"/>
      <c r="D38" s="47" t="s">
        <v>39</v>
      </c>
      <c r="E38" s="48">
        <v>368</v>
      </c>
      <c r="F38" s="48">
        <v>357</v>
      </c>
      <c r="G38" s="58">
        <v>-2.9891304347826053E-2</v>
      </c>
      <c r="H38" s="273"/>
      <c r="I38" s="149"/>
    </row>
    <row r="39" spans="2:9" ht="12.75" customHeight="1" x14ac:dyDescent="0.2">
      <c r="B39" s="148"/>
      <c r="C39" s="56"/>
      <c r="D39" s="50" t="s">
        <v>48</v>
      </c>
      <c r="E39" s="51">
        <v>317</v>
      </c>
      <c r="F39" s="51">
        <v>253</v>
      </c>
      <c r="G39" s="59">
        <v>-0.20189274447949523</v>
      </c>
      <c r="H39" s="273"/>
      <c r="I39" s="149"/>
    </row>
    <row r="40" spans="2:9" ht="12.75" customHeight="1" x14ac:dyDescent="0.2">
      <c r="B40" s="148"/>
      <c r="C40" s="56"/>
      <c r="D40" s="47" t="s">
        <v>26</v>
      </c>
      <c r="E40" s="48">
        <v>134</v>
      </c>
      <c r="F40" s="48">
        <v>130</v>
      </c>
      <c r="G40" s="58">
        <v>-2.9850746268656692E-2</v>
      </c>
      <c r="H40" s="273"/>
      <c r="I40" s="149"/>
    </row>
    <row r="41" spans="2:9" ht="12.75" customHeight="1" x14ac:dyDescent="0.2">
      <c r="B41" s="148"/>
      <c r="C41" s="56"/>
      <c r="D41" s="186" t="s">
        <v>152</v>
      </c>
      <c r="E41" s="184">
        <v>395</v>
      </c>
      <c r="F41" s="184">
        <v>375</v>
      </c>
      <c r="G41" s="185">
        <v>-5.0632911392405111E-2</v>
      </c>
      <c r="H41" s="273"/>
      <c r="I41" s="149"/>
    </row>
    <row r="42" spans="2:9" ht="12.75" customHeight="1" x14ac:dyDescent="0.2">
      <c r="B42" s="148"/>
      <c r="C42" s="56"/>
      <c r="D42" s="47" t="s">
        <v>46</v>
      </c>
      <c r="E42" s="48">
        <v>43</v>
      </c>
      <c r="F42" s="48">
        <v>37</v>
      </c>
      <c r="G42" s="58">
        <v>-0.13953488372093026</v>
      </c>
      <c r="H42" s="273"/>
      <c r="I42" s="149"/>
    </row>
    <row r="43" spans="2:9" ht="12.75" customHeight="1" x14ac:dyDescent="0.2">
      <c r="B43" s="148"/>
      <c r="C43" s="56"/>
      <c r="D43" s="50" t="s">
        <v>80</v>
      </c>
      <c r="E43" s="51">
        <v>171</v>
      </c>
      <c r="F43" s="51">
        <v>213</v>
      </c>
      <c r="G43" s="59">
        <v>0.2456140350877194</v>
      </c>
      <c r="H43" s="273"/>
      <c r="I43" s="149"/>
    </row>
    <row r="44" spans="2:9" ht="12.75" customHeight="1" x14ac:dyDescent="0.2">
      <c r="B44" s="148"/>
      <c r="C44" s="56"/>
      <c r="D44" s="47" t="s">
        <v>8</v>
      </c>
      <c r="E44" s="48">
        <v>181</v>
      </c>
      <c r="F44" s="48">
        <v>125</v>
      </c>
      <c r="G44" s="58">
        <v>-0.30939226519337015</v>
      </c>
      <c r="H44" s="273"/>
      <c r="I44" s="149"/>
    </row>
    <row r="45" spans="2:9" ht="12.75" customHeight="1" x14ac:dyDescent="0.2">
      <c r="B45" s="148"/>
      <c r="C45" s="56"/>
      <c r="D45" s="186" t="s">
        <v>32</v>
      </c>
      <c r="E45" s="184">
        <v>240</v>
      </c>
      <c r="F45" s="184">
        <v>226</v>
      </c>
      <c r="G45" s="185">
        <v>-5.8333333333333348E-2</v>
      </c>
      <c r="H45" s="273"/>
      <c r="I45" s="149"/>
    </row>
    <row r="46" spans="2:9" ht="12.75" customHeight="1" x14ac:dyDescent="0.2">
      <c r="B46" s="148"/>
      <c r="C46" s="56"/>
      <c r="D46" s="47" t="s">
        <v>31</v>
      </c>
      <c r="E46" s="48">
        <v>240</v>
      </c>
      <c r="F46" s="48">
        <v>226</v>
      </c>
      <c r="G46" s="59">
        <v>-5.8333333333333348E-2</v>
      </c>
      <c r="H46" s="273"/>
      <c r="I46" s="149"/>
    </row>
    <row r="47" spans="2:9" ht="12.75" customHeight="1" x14ac:dyDescent="0.2">
      <c r="B47" s="148"/>
      <c r="C47" s="56"/>
      <c r="D47" s="186" t="s">
        <v>60</v>
      </c>
      <c r="E47" s="184">
        <v>0</v>
      </c>
      <c r="F47" s="184">
        <v>31</v>
      </c>
      <c r="G47" s="185">
        <v>1</v>
      </c>
      <c r="H47" s="273"/>
      <c r="I47" s="149"/>
    </row>
    <row r="48" spans="2:9" ht="12.75" customHeight="1" x14ac:dyDescent="0.2">
      <c r="B48" s="148"/>
      <c r="C48" s="56"/>
      <c r="D48" s="50" t="s">
        <v>61</v>
      </c>
      <c r="E48" s="51">
        <v>0</v>
      </c>
      <c r="F48" s="51">
        <v>31</v>
      </c>
      <c r="G48" s="59">
        <v>1</v>
      </c>
      <c r="H48" s="273"/>
      <c r="I48" s="149"/>
    </row>
    <row r="49" spans="2:9" ht="12.75" customHeight="1" x14ac:dyDescent="0.2">
      <c r="B49" s="148"/>
      <c r="C49" s="56"/>
      <c r="D49" s="147" t="s">
        <v>135</v>
      </c>
      <c r="E49" s="156">
        <v>10226</v>
      </c>
      <c r="F49" s="156">
        <v>9722</v>
      </c>
      <c r="G49" s="157">
        <v>-4.9286133385487929E-2</v>
      </c>
      <c r="H49" s="56"/>
      <c r="I49" s="149"/>
    </row>
    <row r="50" spans="2:9" ht="12.75" customHeight="1" x14ac:dyDescent="0.2">
      <c r="B50" s="148"/>
      <c r="C50" s="56"/>
      <c r="D50" s="47" t="s">
        <v>97</v>
      </c>
      <c r="E50" s="48">
        <v>27</v>
      </c>
      <c r="F50" s="48">
        <v>0</v>
      </c>
      <c r="G50" s="58">
        <v>-1</v>
      </c>
      <c r="H50" s="56"/>
      <c r="I50" s="149"/>
    </row>
    <row r="51" spans="2:9" ht="12.75" customHeight="1" x14ac:dyDescent="0.2">
      <c r="B51" s="148"/>
      <c r="C51" s="56"/>
      <c r="D51" s="50" t="s">
        <v>99</v>
      </c>
      <c r="E51" s="51">
        <v>13</v>
      </c>
      <c r="F51" s="51">
        <v>6</v>
      </c>
      <c r="G51" s="59">
        <v>-0.53846153846153844</v>
      </c>
      <c r="H51" s="56"/>
      <c r="I51" s="149"/>
    </row>
    <row r="52" spans="2:9" ht="12.75" customHeight="1" x14ac:dyDescent="0.2">
      <c r="B52" s="148"/>
      <c r="C52" s="56"/>
      <c r="D52" s="47" t="s">
        <v>88</v>
      </c>
      <c r="E52" s="48">
        <v>2</v>
      </c>
      <c r="F52" s="48">
        <v>4</v>
      </c>
      <c r="G52" s="58">
        <v>1</v>
      </c>
      <c r="H52" s="56"/>
      <c r="I52" s="149"/>
    </row>
    <row r="53" spans="2:9" ht="12.75" customHeight="1" x14ac:dyDescent="0.2">
      <c r="B53" s="148"/>
      <c r="C53" s="56"/>
      <c r="D53" s="50" t="s">
        <v>85</v>
      </c>
      <c r="E53" s="51">
        <v>0</v>
      </c>
      <c r="F53" s="51">
        <v>5</v>
      </c>
      <c r="G53" s="59"/>
      <c r="H53" s="56"/>
      <c r="I53" s="149"/>
    </row>
    <row r="54" spans="2:9" ht="30.75" customHeight="1" x14ac:dyDescent="0.2">
      <c r="B54" s="148"/>
      <c r="C54" s="56"/>
      <c r="D54" s="158" t="s">
        <v>156</v>
      </c>
      <c r="E54" s="159">
        <v>10268</v>
      </c>
      <c r="F54" s="159">
        <v>9737</v>
      </c>
      <c r="G54" s="160">
        <v>-5.1714063108687203E-2</v>
      </c>
      <c r="H54" s="56"/>
      <c r="I54" s="149"/>
    </row>
    <row r="55" spans="2:9" ht="12.75" customHeight="1" x14ac:dyDescent="0.2">
      <c r="B55" s="148"/>
      <c r="C55" s="56"/>
      <c r="D55" s="56"/>
      <c r="E55" s="56"/>
      <c r="F55" s="56"/>
      <c r="G55" s="56"/>
      <c r="H55" s="56"/>
      <c r="I55" s="149"/>
    </row>
    <row r="56" spans="2:9" ht="12.75" customHeight="1" x14ac:dyDescent="0.2">
      <c r="B56" s="148"/>
      <c r="C56" s="56"/>
      <c r="D56" s="56"/>
      <c r="E56" s="56"/>
      <c r="F56" s="56"/>
      <c r="G56" s="56"/>
      <c r="H56" s="56"/>
      <c r="I56" s="149"/>
    </row>
    <row r="57" spans="2:9" ht="12.75" customHeight="1" x14ac:dyDescent="0.2">
      <c r="B57" s="148"/>
      <c r="C57" s="56"/>
      <c r="D57" s="56"/>
      <c r="E57" s="56"/>
      <c r="F57" s="56"/>
      <c r="G57" s="56"/>
      <c r="H57" s="56"/>
      <c r="I57" s="149"/>
    </row>
    <row r="58" spans="2:9" ht="12.75" customHeight="1" x14ac:dyDescent="0.2">
      <c r="B58" s="148"/>
      <c r="C58" s="56"/>
      <c r="D58" s="56"/>
      <c r="E58" s="56"/>
      <c r="F58" s="56"/>
      <c r="G58" s="56"/>
      <c r="H58" s="56"/>
      <c r="I58" s="149"/>
    </row>
    <row r="59" spans="2:9" ht="12.75" customHeight="1" x14ac:dyDescent="0.2">
      <c r="B59" s="148"/>
      <c r="C59" s="148"/>
      <c r="D59" s="148"/>
      <c r="E59" s="148"/>
      <c r="F59" s="148"/>
      <c r="G59" s="148"/>
      <c r="H59" s="148"/>
      <c r="I59" s="148"/>
    </row>
    <row r="60" spans="2:9" ht="12.75" customHeight="1" x14ac:dyDescent="0.2">
      <c r="D60" s="464" t="s">
        <v>86</v>
      </c>
      <c r="E60" s="465">
        <f>SUM(E50:E53)</f>
        <v>42</v>
      </c>
      <c r="F60" s="465">
        <f>SUM(F50:F53)</f>
        <v>15</v>
      </c>
    </row>
  </sheetData>
  <sortState ref="D43:G44">
    <sortCondition ref="D42:D44"/>
  </sortState>
  <mergeCells count="1">
    <mergeCell ref="C4:H6"/>
  </mergeCells>
  <printOptions horizontalCentered="1" verticalCentered="1"/>
  <pageMargins left="0.75" right="0.75" top="1" bottom="1" header="0" footer="0"/>
  <pageSetup scale="95" orientation="portrait" horizontalDpi="300" verticalDpi="300" r:id="rId1"/>
  <headerFooter alignWithMargins="0">
    <oddFooter>&amp;LElaborado:Oficina de Planeación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/>
  <dimension ref="A1:U53"/>
  <sheetViews>
    <sheetView zoomScale="70" zoomScaleNormal="70" workbookViewId="0"/>
  </sheetViews>
  <sheetFormatPr baseColWidth="10" defaultColWidth="11.42578125" defaultRowHeight="12.75" x14ac:dyDescent="0.2"/>
  <cols>
    <col min="1" max="1" width="7.42578125" style="13" customWidth="1"/>
    <col min="2" max="2" width="2.5703125" style="13" customWidth="1"/>
    <col min="3" max="9" width="11.42578125" style="13" customWidth="1"/>
    <col min="10" max="10" width="23.42578125" style="13" bestFit="1" customWidth="1"/>
    <col min="11" max="11" width="14.5703125" style="13" bestFit="1" customWidth="1"/>
    <col min="12" max="20" width="11.42578125" style="13" customWidth="1"/>
    <col min="21" max="21" width="2.5703125" style="13" customWidth="1"/>
    <col min="22" max="16384" width="11.42578125" style="13"/>
  </cols>
  <sheetData>
    <row r="1" spans="1:21" x14ac:dyDescent="0.2">
      <c r="A1" s="13" t="str">
        <f xml:space="preserve"> "Matriculados totales por género
"&amp;TD!D1&amp;" semestre del "&amp;TD!C1</f>
        <v>Matriculados totales por género
I semestre del 2026</v>
      </c>
    </row>
    <row r="2" spans="1:21" ht="12" customHeight="1" x14ac:dyDescent="0.5">
      <c r="B2" s="161"/>
      <c r="C2" s="161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1"/>
      <c r="R2" s="161"/>
      <c r="S2" s="161"/>
      <c r="T2" s="161"/>
      <c r="U2" s="161"/>
    </row>
    <row r="3" spans="1:21" ht="13.5" customHeight="1" x14ac:dyDescent="0.2">
      <c r="B3" s="16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1"/>
      <c r="S3" s="31"/>
      <c r="T3" s="31"/>
      <c r="U3" s="161"/>
    </row>
    <row r="4" spans="1:21" ht="13.5" customHeight="1" x14ac:dyDescent="0.4">
      <c r="B4" s="1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1:21" ht="13.5" customHeight="1" x14ac:dyDescent="0.2">
      <c r="B5" s="161"/>
      <c r="C5" s="31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1"/>
      <c r="S5" s="31"/>
      <c r="T5" s="31"/>
      <c r="U5" s="161"/>
    </row>
    <row r="6" spans="1:21" ht="13.5" customHeight="1" x14ac:dyDescent="0.2">
      <c r="B6" s="161"/>
      <c r="C6" s="528" t="str">
        <f xml:space="preserve"> "Matricualdos totales por género
"&amp;TD!D1&amp;" semestre del "&amp;TD!C1</f>
        <v>Matricualdos totales por género
I semestre del 2026</v>
      </c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161"/>
    </row>
    <row r="7" spans="1:21" ht="13.5" customHeight="1" x14ac:dyDescent="0.2">
      <c r="B7" s="161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161"/>
    </row>
    <row r="8" spans="1:21" ht="13.5" customHeight="1" x14ac:dyDescent="0.2">
      <c r="B8" s="161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161"/>
    </row>
    <row r="9" spans="1:21" ht="13.5" customHeight="1" x14ac:dyDescent="0.2">
      <c r="B9" s="161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161"/>
    </row>
    <row r="10" spans="1:21" ht="13.5" customHeight="1" x14ac:dyDescent="0.2">
      <c r="B10" s="16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161"/>
    </row>
    <row r="11" spans="1:21" ht="13.5" customHeight="1" x14ac:dyDescent="0.2">
      <c r="B11" s="16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161"/>
    </row>
    <row r="12" spans="1:21" ht="13.5" customHeight="1" x14ac:dyDescent="0.2">
      <c r="B12" s="16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161"/>
    </row>
    <row r="13" spans="1:2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1:2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1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/>
      <c r="K15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1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/>
      <c r="K16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/>
      <c r="K17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/>
      <c r="K18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63"/>
      <c r="J19"/>
      <c r="K19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63"/>
      <c r="J20"/>
      <c r="K20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/>
      <c r="K2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/>
      <c r="K22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31"/>
      <c r="D23" s="31"/>
      <c r="E23" s="31"/>
      <c r="F23" s="31"/>
      <c r="G23" s="31"/>
      <c r="H23" s="31"/>
      <c r="I23" s="31"/>
      <c r="J23"/>
      <c r="K23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1" ht="13.5" customHeight="1" x14ac:dyDescent="0.2">
      <c r="B24" s="161"/>
      <c r="C24" s="31"/>
      <c r="D24" s="31"/>
      <c r="E24" s="31"/>
      <c r="F24" s="31"/>
      <c r="G24" s="31"/>
      <c r="H24" s="31"/>
      <c r="I24" s="31"/>
      <c r="J24"/>
      <c r="K24"/>
      <c r="L24" s="31"/>
      <c r="M24" s="31"/>
      <c r="N24" s="31"/>
      <c r="O24" s="31"/>
      <c r="P24" s="31"/>
      <c r="Q24" s="31"/>
      <c r="R24" s="31"/>
      <c r="S24" s="31"/>
      <c r="T24" s="31"/>
      <c r="U24" s="161"/>
    </row>
    <row r="25" spans="2:21" ht="13.5" customHeight="1" x14ac:dyDescent="0.2">
      <c r="B25" s="161"/>
      <c r="C25" s="31"/>
      <c r="D25" s="31"/>
      <c r="E25" s="31"/>
      <c r="F25" s="31"/>
      <c r="G25" s="31"/>
      <c r="H25" s="31"/>
      <c r="I25" s="31"/>
      <c r="J25"/>
      <c r="K25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1" ht="13.5" customHeight="1" x14ac:dyDescent="0.2">
      <c r="B26" s="161"/>
      <c r="C26" s="31"/>
      <c r="D26" s="31"/>
      <c r="E26" s="31"/>
      <c r="F26" s="31"/>
      <c r="G26" s="31"/>
      <c r="H26" s="31"/>
      <c r="I26" s="31"/>
      <c r="J26"/>
      <c r="K26"/>
      <c r="L26" s="31"/>
      <c r="M26" s="31"/>
      <c r="N26" s="31"/>
      <c r="O26" s="31"/>
      <c r="P26" s="31"/>
      <c r="Q26" s="31"/>
      <c r="R26" s="31"/>
      <c r="S26" s="31"/>
      <c r="T26" s="31"/>
      <c r="U26" s="161"/>
    </row>
    <row r="27" spans="2:21" ht="13.5" customHeight="1" x14ac:dyDescent="0.2">
      <c r="B27" s="161"/>
      <c r="C27" s="31"/>
      <c r="D27" s="31"/>
      <c r="E27" s="31"/>
      <c r="F27" s="31"/>
      <c r="G27" s="31"/>
      <c r="H27" s="31"/>
      <c r="I27" s="31"/>
      <c r="J27"/>
      <c r="K27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ht="13.5" customHeight="1" x14ac:dyDescent="0.2">
      <c r="B28" s="161"/>
      <c r="C28" s="31"/>
      <c r="D28" s="31"/>
      <c r="E28" s="31"/>
      <c r="F28" s="31"/>
      <c r="G28" s="31"/>
      <c r="H28" s="31"/>
      <c r="I28" s="31"/>
      <c r="J28"/>
      <c r="K28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/>
      <c r="K29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</row>
    <row r="41" spans="2:21" ht="13.5" customHeight="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</row>
    <row r="42" spans="2:21" ht="13.5" customHeight="1" x14ac:dyDescent="0.2">
      <c r="B42" s="161"/>
      <c r="C42" s="529" t="s">
        <v>138</v>
      </c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161"/>
    </row>
    <row r="43" spans="2:21" ht="13.5" customHeight="1" x14ac:dyDescent="0.2">
      <c r="B43" s="16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</row>
    <row r="44" spans="2:21" ht="13.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</row>
    <row r="45" spans="2:21" ht="12" customHeight="1" x14ac:dyDescent="0.2"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</row>
    <row r="47" spans="2:21" x14ac:dyDescent="0.2">
      <c r="K47" s="26"/>
      <c r="L47" s="22"/>
      <c r="M47" s="22"/>
      <c r="N47" s="22"/>
      <c r="O47" s="22"/>
      <c r="P47" s="22"/>
      <c r="Q47" s="22"/>
    </row>
    <row r="48" spans="2:21" x14ac:dyDescent="0.2">
      <c r="K48" s="26"/>
      <c r="L48" s="22"/>
      <c r="M48" s="22"/>
      <c r="N48" s="22"/>
      <c r="O48" s="22"/>
      <c r="P48" s="27"/>
      <c r="Q48" s="22"/>
    </row>
    <row r="49" spans="11:17" x14ac:dyDescent="0.2">
      <c r="K49" s="26"/>
      <c r="L49" s="22"/>
      <c r="M49" s="22"/>
      <c r="N49" s="22"/>
      <c r="O49" s="22"/>
      <c r="P49" s="27"/>
      <c r="Q49" s="22"/>
    </row>
    <row r="50" spans="11:17" x14ac:dyDescent="0.2">
      <c r="K50" s="26"/>
      <c r="L50" s="22"/>
      <c r="M50" s="22"/>
      <c r="N50" s="22"/>
      <c r="O50" s="22"/>
      <c r="P50" s="22"/>
      <c r="Q50" s="22"/>
    </row>
    <row r="51" spans="11:17" x14ac:dyDescent="0.2">
      <c r="K51" s="26"/>
      <c r="L51" s="22"/>
      <c r="M51" s="22"/>
      <c r="N51" s="22"/>
      <c r="O51" s="22"/>
      <c r="P51" s="22"/>
      <c r="Q51" s="22"/>
    </row>
    <row r="52" spans="11:17" x14ac:dyDescent="0.2">
      <c r="K52" s="26"/>
      <c r="L52" s="22"/>
      <c r="M52" s="22"/>
      <c r="N52" s="22"/>
      <c r="O52" s="22"/>
      <c r="P52" s="22"/>
      <c r="Q52" s="22"/>
    </row>
    <row r="53" spans="11:17" x14ac:dyDescent="0.2">
      <c r="K53" s="26"/>
      <c r="L53" s="26"/>
      <c r="M53" s="26"/>
      <c r="N53" s="26"/>
      <c r="O53" s="26"/>
      <c r="P53" s="26"/>
      <c r="Q53" s="26"/>
    </row>
  </sheetData>
  <mergeCells count="2">
    <mergeCell ref="C42:T42"/>
    <mergeCell ref="C6:T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/>
  <dimension ref="B2:U45"/>
  <sheetViews>
    <sheetView zoomScale="60" zoomScaleNormal="60" workbookViewId="0"/>
  </sheetViews>
  <sheetFormatPr baseColWidth="10" defaultColWidth="11.42578125" defaultRowHeight="12.75" x14ac:dyDescent="0.2"/>
  <cols>
    <col min="1" max="1" width="4.7109375" style="13" customWidth="1"/>
    <col min="2" max="2" width="2.5703125" style="13" customWidth="1"/>
    <col min="3" max="6" width="11.42578125" style="13"/>
    <col min="7" max="7" width="53.42578125" style="13" bestFit="1" customWidth="1"/>
    <col min="8" max="8" width="29" style="13" bestFit="1" customWidth="1"/>
    <col min="9" max="9" width="13" style="13" bestFit="1" customWidth="1"/>
    <col min="10" max="10" width="16.28515625" style="13" bestFit="1" customWidth="1"/>
    <col min="11" max="11" width="12.28515625" style="13" bestFit="1" customWidth="1"/>
    <col min="12" max="20" width="11.42578125" style="13"/>
    <col min="21" max="21" width="2.7109375" style="13" customWidth="1"/>
    <col min="22" max="16384" width="11.42578125" style="13"/>
  </cols>
  <sheetData>
    <row r="2" spans="2:21" ht="12" customHeight="1" x14ac:dyDescent="0.5">
      <c r="B2" s="161"/>
      <c r="C2" s="161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1"/>
      <c r="R2" s="161"/>
      <c r="S2" s="161"/>
      <c r="T2" s="161"/>
      <c r="U2" s="161"/>
    </row>
    <row r="3" spans="2:21" ht="14.25" customHeight="1" x14ac:dyDescent="0.2">
      <c r="B3" s="16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1"/>
      <c r="S3" s="31"/>
      <c r="T3" s="31"/>
      <c r="U3" s="161"/>
    </row>
    <row r="4" spans="2:21" ht="14.25" customHeight="1" x14ac:dyDescent="0.4">
      <c r="B4" s="1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4.25" customHeight="1" x14ac:dyDescent="0.2">
      <c r="B5" s="161"/>
      <c r="C5" s="31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1"/>
      <c r="S5" s="31"/>
      <c r="T5" s="31"/>
      <c r="U5" s="161"/>
    </row>
    <row r="6" spans="2:21" ht="14.25" customHeight="1" x14ac:dyDescent="0.2">
      <c r="B6" s="161"/>
      <c r="C6" s="528" t="str">
        <f>+"Matriculados Totales por División por Género
"&amp;TD!D1&amp; " Semestre de " &amp;TD!C1</f>
        <v>Matriculados Totales por División por Género
I Semestre de 2026</v>
      </c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161"/>
    </row>
    <row r="7" spans="2:21" ht="14.25" customHeight="1" x14ac:dyDescent="0.2">
      <c r="B7" s="161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161"/>
    </row>
    <row r="8" spans="2:21" ht="14.25" customHeight="1" x14ac:dyDescent="0.2">
      <c r="B8" s="161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161"/>
    </row>
    <row r="9" spans="2:21" ht="14.25" customHeight="1" x14ac:dyDescent="0.2">
      <c r="B9" s="161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161"/>
    </row>
    <row r="10" spans="2:21" ht="14.25" customHeight="1" x14ac:dyDescent="0.2">
      <c r="B10" s="16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161"/>
    </row>
    <row r="11" spans="2:21" ht="14.25" customHeight="1" x14ac:dyDescent="0.2">
      <c r="B11" s="16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161"/>
    </row>
    <row r="12" spans="2:21" ht="14.25" customHeight="1" x14ac:dyDescent="0.2">
      <c r="B12" s="16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161"/>
    </row>
    <row r="13" spans="2:21" ht="14.2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4.2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ht="14.2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4.2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4.25" customHeight="1" x14ac:dyDescent="0.2">
      <c r="B17" s="161"/>
      <c r="C17" s="31"/>
      <c r="D17" s="31"/>
      <c r="E17" s="31"/>
      <c r="F17" s="31"/>
      <c r="G17" s="445"/>
      <c r="H17" s="445"/>
      <c r="I17"/>
      <c r="J17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4.25" customHeight="1" x14ac:dyDescent="0.2">
      <c r="B18" s="161"/>
      <c r="C18" s="31"/>
      <c r="D18" s="31"/>
      <c r="E18" s="31"/>
      <c r="F18" s="31"/>
      <c r="G18"/>
      <c r="H18"/>
      <c r="I18"/>
      <c r="J18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4.25" customHeight="1" x14ac:dyDescent="0.2">
      <c r="B19" s="161"/>
      <c r="C19" s="31"/>
      <c r="D19" s="31"/>
      <c r="E19" s="31"/>
      <c r="F19" s="31"/>
      <c r="G19"/>
      <c r="H19"/>
      <c r="I19"/>
      <c r="J19"/>
      <c r="K19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4.25" customHeight="1" x14ac:dyDescent="0.2">
      <c r="B20" s="161"/>
      <c r="C20" s="31"/>
      <c r="D20" s="31"/>
      <c r="E20" s="31"/>
      <c r="F20" s="31"/>
      <c r="G20"/>
      <c r="H20"/>
      <c r="I20"/>
      <c r="J20"/>
      <c r="K20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4.25" customHeight="1" x14ac:dyDescent="0.2">
      <c r="B21" s="161"/>
      <c r="C21" s="31"/>
      <c r="D21" s="31"/>
      <c r="E21" s="31"/>
      <c r="F21" s="31"/>
      <c r="G21"/>
      <c r="H21"/>
      <c r="I21"/>
      <c r="J21"/>
      <c r="K2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4.25" customHeight="1" x14ac:dyDescent="0.2">
      <c r="B22" s="161"/>
      <c r="C22" s="31"/>
      <c r="D22" s="31"/>
      <c r="E22" s="31"/>
      <c r="F22" s="31"/>
      <c r="G22"/>
      <c r="H22"/>
      <c r="I22"/>
      <c r="J22"/>
      <c r="K22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4.25" customHeight="1" x14ac:dyDescent="0.2">
      <c r="B23" s="161"/>
      <c r="C23" s="31"/>
      <c r="D23" s="31"/>
      <c r="E23" s="31"/>
      <c r="F23" s="31"/>
      <c r="G23"/>
      <c r="H23"/>
      <c r="I23"/>
      <c r="J23"/>
      <c r="K23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1" ht="14.25" customHeight="1" x14ac:dyDescent="0.2">
      <c r="B24" s="161"/>
      <c r="C24" s="31"/>
      <c r="D24" s="31"/>
      <c r="E24" s="31"/>
      <c r="F24" s="31"/>
      <c r="G24"/>
      <c r="H24"/>
      <c r="I24"/>
      <c r="J24"/>
      <c r="K24"/>
      <c r="L24" s="31"/>
      <c r="M24" s="31"/>
      <c r="N24" s="31"/>
      <c r="O24" s="31"/>
      <c r="P24" s="31"/>
      <c r="Q24" s="31"/>
      <c r="R24" s="31"/>
      <c r="S24" s="31"/>
      <c r="T24" s="31"/>
      <c r="U24" s="161"/>
    </row>
    <row r="25" spans="2:21" ht="14.25" customHeight="1" x14ac:dyDescent="0.2">
      <c r="B25" s="161"/>
      <c r="C25" s="31"/>
      <c r="D25" s="31"/>
      <c r="E25" s="31"/>
      <c r="F25" s="31"/>
      <c r="G25"/>
      <c r="H25"/>
      <c r="I25"/>
      <c r="J25"/>
      <c r="K25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1" ht="14.25" customHeight="1" x14ac:dyDescent="0.2">
      <c r="B26" s="161"/>
      <c r="C26" s="31"/>
      <c r="D26" s="31"/>
      <c r="E26" s="31"/>
      <c r="F26" s="31"/>
      <c r="G26"/>
      <c r="H26"/>
      <c r="I26"/>
      <c r="J26"/>
      <c r="K26"/>
      <c r="L26" s="31"/>
      <c r="M26" s="31"/>
      <c r="N26" s="31"/>
      <c r="O26" s="31"/>
      <c r="P26" s="31"/>
      <c r="Q26" s="31"/>
      <c r="R26" s="31"/>
      <c r="S26" s="31"/>
      <c r="T26" s="31"/>
      <c r="U26" s="161"/>
    </row>
    <row r="27" spans="2:21" ht="14.25" customHeight="1" x14ac:dyDescent="0.2">
      <c r="B27" s="161"/>
      <c r="C27" s="31"/>
      <c r="D27" s="31"/>
      <c r="E27" s="31"/>
      <c r="F27" s="31"/>
      <c r="G27"/>
      <c r="H27"/>
      <c r="I27"/>
      <c r="J27"/>
      <c r="K27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ht="14.25" customHeight="1" x14ac:dyDescent="0.2">
      <c r="B28" s="161"/>
      <c r="C28" s="31"/>
      <c r="D28" s="31"/>
      <c r="E28" s="31"/>
      <c r="F28" s="31"/>
      <c r="G28"/>
      <c r="H28"/>
      <c r="I28"/>
      <c r="J28"/>
      <c r="K28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1" ht="14.25" customHeight="1" x14ac:dyDescent="0.2">
      <c r="B29" s="161"/>
      <c r="C29" s="31"/>
      <c r="D29" s="31"/>
      <c r="E29" s="31"/>
      <c r="F29" s="31"/>
      <c r="G29"/>
      <c r="H29"/>
      <c r="I29"/>
      <c r="J29"/>
      <c r="K29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4.25" customHeight="1" x14ac:dyDescent="0.2">
      <c r="B30" s="161"/>
      <c r="C30" s="31"/>
      <c r="D30" s="31"/>
      <c r="E30" s="31"/>
      <c r="F30" s="31"/>
      <c r="G30"/>
      <c r="H30"/>
      <c r="I30"/>
      <c r="J30"/>
      <c r="K30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4.25" customHeight="1" x14ac:dyDescent="0.2">
      <c r="B31" s="161"/>
      <c r="C31" s="31"/>
      <c r="D31" s="31"/>
      <c r="E31" s="31"/>
      <c r="F31" s="31"/>
      <c r="G31"/>
      <c r="H31"/>
      <c r="I31"/>
      <c r="J31"/>
      <c r="K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4.25" customHeight="1" x14ac:dyDescent="0.2">
      <c r="B32" s="161"/>
      <c r="C32" s="31"/>
      <c r="D32" s="31"/>
      <c r="E32" s="31"/>
      <c r="F32" s="31"/>
      <c r="G32"/>
      <c r="H32"/>
      <c r="I32"/>
      <c r="J32"/>
      <c r="K32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4.25" customHeight="1" x14ac:dyDescent="0.2">
      <c r="B33" s="161"/>
      <c r="C33" s="31"/>
      <c r="D33" s="31"/>
      <c r="E33" s="31"/>
      <c r="F33" s="31"/>
      <c r="G33"/>
      <c r="H33"/>
      <c r="I33"/>
      <c r="J33"/>
      <c r="K33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4.25" customHeight="1" x14ac:dyDescent="0.2">
      <c r="B34" s="161"/>
      <c r="C34" s="31"/>
      <c r="D34" s="31"/>
      <c r="E34" s="31"/>
      <c r="F34" s="31"/>
      <c r="G34"/>
      <c r="H34"/>
      <c r="I34"/>
      <c r="J34"/>
      <c r="K34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4.25" customHeight="1" x14ac:dyDescent="0.2">
      <c r="B35" s="161"/>
      <c r="C35" s="31"/>
      <c r="D35" s="31"/>
      <c r="E35" s="31"/>
      <c r="F35" s="31"/>
      <c r="G35"/>
      <c r="H35"/>
      <c r="I35"/>
      <c r="J35"/>
      <c r="K35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4.25" customHeight="1" x14ac:dyDescent="0.2">
      <c r="B36" s="161"/>
      <c r="C36" s="31"/>
      <c r="D36" s="31"/>
      <c r="E36" s="31"/>
      <c r="F36" s="31"/>
      <c r="G36"/>
      <c r="H36"/>
      <c r="I36"/>
      <c r="J36"/>
      <c r="K36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4.25" customHeight="1" x14ac:dyDescent="0.2">
      <c r="B37" s="161"/>
      <c r="C37" s="31"/>
      <c r="D37" s="31"/>
      <c r="E37" s="31"/>
      <c r="F37" s="31"/>
      <c r="G37"/>
      <c r="H37"/>
      <c r="I37"/>
      <c r="J37"/>
      <c r="K37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4.25" customHeight="1" x14ac:dyDescent="0.2">
      <c r="B38" s="161"/>
      <c r="C38" s="31"/>
      <c r="D38" s="31"/>
      <c r="E38" s="31"/>
      <c r="F38" s="31"/>
      <c r="G38"/>
      <c r="H38"/>
      <c r="I38"/>
      <c r="J38"/>
      <c r="K38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4.25" customHeight="1" x14ac:dyDescent="0.2">
      <c r="B39" s="161"/>
      <c r="C39" s="31"/>
      <c r="D39" s="31"/>
      <c r="E39" s="31"/>
      <c r="F39" s="31"/>
      <c r="G39"/>
      <c r="H39"/>
      <c r="I39"/>
      <c r="J39"/>
      <c r="K39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4.25" customHeight="1" x14ac:dyDescent="0.2">
      <c r="B40" s="161"/>
      <c r="C40" s="31"/>
      <c r="D40" s="31"/>
      <c r="E40" s="31"/>
      <c r="F40" s="31"/>
      <c r="G40"/>
      <c r="H40"/>
      <c r="I40"/>
      <c r="J40"/>
      <c r="K40"/>
      <c r="L40" s="31"/>
      <c r="M40" s="31"/>
      <c r="N40" s="31"/>
      <c r="O40" s="31"/>
      <c r="P40" s="31"/>
      <c r="Q40" s="31"/>
      <c r="R40" s="31"/>
      <c r="S40" s="31"/>
      <c r="T40" s="31"/>
      <c r="U40" s="161"/>
    </row>
    <row r="41" spans="2:21" ht="14.25" customHeight="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</row>
    <row r="42" spans="2:21" ht="14.25" customHeight="1" x14ac:dyDescent="0.2">
      <c r="B42" s="161"/>
      <c r="C42" s="529" t="s">
        <v>138</v>
      </c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161"/>
    </row>
    <row r="43" spans="2:21" ht="14.25" customHeight="1" x14ac:dyDescent="0.2">
      <c r="B43" s="161"/>
      <c r="C43" s="31"/>
      <c r="D43" s="31"/>
      <c r="E43" s="63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</row>
    <row r="44" spans="2:21" ht="14.2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</row>
    <row r="45" spans="2:21" ht="12" customHeight="1" x14ac:dyDescent="0.2"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/>
  <dimension ref="B1:P66"/>
  <sheetViews>
    <sheetView workbookViewId="0"/>
  </sheetViews>
  <sheetFormatPr baseColWidth="10" defaultColWidth="11.42578125" defaultRowHeight="12.75" x14ac:dyDescent="0.2"/>
  <cols>
    <col min="1" max="1" width="18.7109375" style="10" customWidth="1"/>
    <col min="2" max="2" width="2.5703125" style="10" customWidth="1"/>
    <col min="3" max="3" width="16.42578125" style="10" customWidth="1"/>
    <col min="4" max="4" width="47" style="10" customWidth="1"/>
    <col min="5" max="5" width="13.7109375" style="10" bestFit="1" customWidth="1"/>
    <col min="6" max="8" width="11.42578125" style="10"/>
    <col min="9" max="9" width="13.85546875" style="10" customWidth="1"/>
    <col min="10" max="10" width="16.42578125" style="16" customWidth="1"/>
    <col min="11" max="11" width="2.5703125" style="21" customWidth="1"/>
    <col min="12" max="16384" width="11.42578125" style="10"/>
  </cols>
  <sheetData>
    <row r="1" spans="2:16" ht="12.75" customHeight="1" x14ac:dyDescent="0.2">
      <c r="L1" s="131"/>
      <c r="M1" s="131"/>
      <c r="N1" s="131"/>
      <c r="O1" s="131"/>
    </row>
    <row r="2" spans="2:16" ht="12.75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31"/>
      <c r="M2" s="131"/>
      <c r="N2" s="131"/>
      <c r="O2" s="131"/>
      <c r="P2" s="129"/>
    </row>
    <row r="3" spans="2:16" ht="12.75" customHeight="1" x14ac:dyDescent="0.2">
      <c r="B3" s="148"/>
      <c r="C3" s="43"/>
      <c r="D3" s="57"/>
      <c r="E3" s="57"/>
      <c r="F3" s="57"/>
      <c r="G3" s="57"/>
      <c r="H3" s="57"/>
      <c r="I3" s="57"/>
      <c r="J3" s="57"/>
      <c r="K3" s="148"/>
      <c r="L3" s="131"/>
      <c r="M3" s="131"/>
      <c r="N3" s="131"/>
      <c r="O3" s="131"/>
      <c r="P3" s="129"/>
    </row>
    <row r="4" spans="2:16" ht="12.75" customHeight="1" x14ac:dyDescent="0.2">
      <c r="B4" s="148"/>
      <c r="C4" s="516" t="str">
        <f xml:space="preserve"> "Matriculados totales por género
"&amp;TD!D1&amp;" semestre del "&amp;TD!C1</f>
        <v>Matriculados totales por género
I semestre del 2026</v>
      </c>
      <c r="D4" s="516"/>
      <c r="E4" s="516"/>
      <c r="F4" s="516"/>
      <c r="G4" s="516"/>
      <c r="H4" s="516"/>
      <c r="I4" s="516"/>
      <c r="J4" s="516"/>
      <c r="K4" s="148"/>
      <c r="L4" s="131"/>
      <c r="M4" s="131"/>
      <c r="N4" s="131"/>
      <c r="O4" s="131"/>
      <c r="P4" s="129"/>
    </row>
    <row r="5" spans="2:16" ht="12.75" customHeight="1" x14ac:dyDescent="0.2">
      <c r="B5" s="148"/>
      <c r="C5" s="516"/>
      <c r="D5" s="516"/>
      <c r="E5" s="516"/>
      <c r="F5" s="516"/>
      <c r="G5" s="516"/>
      <c r="H5" s="516"/>
      <c r="I5" s="516"/>
      <c r="J5" s="516"/>
      <c r="K5" s="148"/>
      <c r="L5" s="131"/>
      <c r="M5" s="131"/>
      <c r="N5" s="131"/>
      <c r="O5" s="131"/>
      <c r="P5" s="129"/>
    </row>
    <row r="6" spans="2:16" ht="12.75" customHeight="1" x14ac:dyDescent="0.2">
      <c r="B6" s="148"/>
      <c r="C6" s="516"/>
      <c r="D6" s="516"/>
      <c r="E6" s="516"/>
      <c r="F6" s="516"/>
      <c r="G6" s="516"/>
      <c r="H6" s="516"/>
      <c r="I6" s="516"/>
      <c r="J6" s="516"/>
      <c r="K6" s="148"/>
      <c r="L6" s="131"/>
      <c r="M6" s="131"/>
      <c r="N6" s="131"/>
      <c r="O6" s="131"/>
      <c r="P6" s="129"/>
    </row>
    <row r="7" spans="2:16" ht="12.75" customHeight="1" x14ac:dyDescent="0.2">
      <c r="B7" s="148"/>
      <c r="C7" s="516"/>
      <c r="D7" s="516"/>
      <c r="E7" s="516"/>
      <c r="F7" s="516"/>
      <c r="G7" s="516"/>
      <c r="H7" s="516"/>
      <c r="I7" s="516"/>
      <c r="J7" s="516"/>
      <c r="K7" s="148"/>
      <c r="L7" s="131"/>
      <c r="M7" s="131"/>
      <c r="N7" s="131"/>
      <c r="O7" s="131"/>
      <c r="P7" s="129"/>
    </row>
    <row r="8" spans="2:16" ht="12.75" customHeight="1" x14ac:dyDescent="0.2">
      <c r="B8" s="148"/>
      <c r="C8" s="57"/>
      <c r="D8" s="57"/>
      <c r="E8" s="57"/>
      <c r="F8" s="57"/>
      <c r="G8" s="57"/>
      <c r="H8" s="57"/>
      <c r="I8" s="57"/>
      <c r="J8" s="57"/>
      <c r="K8" s="148"/>
      <c r="L8" s="139"/>
      <c r="M8" s="131"/>
      <c r="N8" s="131"/>
      <c r="O8" s="131"/>
      <c r="P8" s="129"/>
    </row>
    <row r="9" spans="2:16" ht="18" customHeight="1" x14ac:dyDescent="0.2">
      <c r="B9" s="148"/>
      <c r="C9" s="57"/>
      <c r="D9" s="509" t="s">
        <v>153</v>
      </c>
      <c r="E9" s="509" t="s">
        <v>154</v>
      </c>
      <c r="F9" s="509"/>
      <c r="G9" s="512" t="s">
        <v>155</v>
      </c>
      <c r="H9" s="513"/>
      <c r="I9" s="509" t="s">
        <v>135</v>
      </c>
      <c r="J9" s="57"/>
      <c r="K9" s="148"/>
      <c r="L9" s="139"/>
      <c r="M9" s="139"/>
      <c r="N9" s="139"/>
      <c r="O9" s="131"/>
      <c r="P9" s="129"/>
    </row>
    <row r="10" spans="2:16" ht="18" customHeight="1" x14ac:dyDescent="0.2">
      <c r="B10" s="148"/>
      <c r="C10" s="57"/>
      <c r="D10" s="510"/>
      <c r="E10" s="147" t="s">
        <v>147</v>
      </c>
      <c r="F10" s="147" t="s">
        <v>148</v>
      </c>
      <c r="G10" s="147" t="s">
        <v>147</v>
      </c>
      <c r="H10" s="147" t="s">
        <v>148</v>
      </c>
      <c r="I10" s="510"/>
      <c r="J10" s="57"/>
      <c r="K10" s="148"/>
      <c r="L10" s="139"/>
      <c r="M10" s="131"/>
      <c r="N10" s="131"/>
      <c r="O10" s="131"/>
      <c r="P10" s="129"/>
    </row>
    <row r="11" spans="2:16" ht="12.75" customHeight="1" x14ac:dyDescent="0.2">
      <c r="B11" s="148"/>
      <c r="C11" s="57"/>
      <c r="D11" s="153" t="s">
        <v>21</v>
      </c>
      <c r="E11" s="154">
        <v>700</v>
      </c>
      <c r="F11" s="154">
        <v>813</v>
      </c>
      <c r="G11" s="244">
        <v>0.46265697290152014</v>
      </c>
      <c r="H11" s="244">
        <v>0.53734302709847981</v>
      </c>
      <c r="I11" s="154">
        <v>1513</v>
      </c>
      <c r="J11" s="57"/>
      <c r="K11" s="148"/>
      <c r="L11" s="139"/>
      <c r="M11" s="132">
        <f>+E11/I11</f>
        <v>0.46265697290152014</v>
      </c>
      <c r="N11" s="132">
        <f>+F11/I11</f>
        <v>0.53734302709847981</v>
      </c>
      <c r="O11" s="131"/>
      <c r="P11" s="129"/>
    </row>
    <row r="12" spans="2:16" ht="12.75" customHeight="1" x14ac:dyDescent="0.2">
      <c r="B12" s="148"/>
      <c r="C12" s="57"/>
      <c r="D12" s="47" t="s">
        <v>20</v>
      </c>
      <c r="E12" s="252">
        <v>257</v>
      </c>
      <c r="F12" s="252">
        <v>372</v>
      </c>
      <c r="G12" s="233">
        <v>0.40858505564387915</v>
      </c>
      <c r="H12" s="233">
        <v>0.59141494435612085</v>
      </c>
      <c r="I12" s="49">
        <v>629</v>
      </c>
      <c r="J12" s="57"/>
      <c r="K12" s="148"/>
      <c r="L12" s="139"/>
      <c r="M12" s="274"/>
      <c r="N12" s="132"/>
      <c r="O12" s="131"/>
      <c r="P12" s="129"/>
    </row>
    <row r="13" spans="2:16" ht="12.75" customHeight="1" x14ac:dyDescent="0.2">
      <c r="B13" s="148"/>
      <c r="C13" s="57"/>
      <c r="D13" s="50" t="s">
        <v>40</v>
      </c>
      <c r="E13" s="296">
        <v>73</v>
      </c>
      <c r="F13" s="296">
        <v>101</v>
      </c>
      <c r="G13" s="234">
        <v>0.41954022988505746</v>
      </c>
      <c r="H13" s="234">
        <v>0.58045977011494254</v>
      </c>
      <c r="I13" s="52">
        <v>174</v>
      </c>
      <c r="J13" s="57"/>
      <c r="K13" s="148"/>
      <c r="L13" s="139"/>
      <c r="M13" s="274"/>
      <c r="N13" s="132"/>
      <c r="O13" s="131"/>
      <c r="P13" s="129"/>
    </row>
    <row r="14" spans="2:16" ht="12.75" customHeight="1" x14ac:dyDescent="0.2">
      <c r="B14" s="148"/>
      <c r="C14" s="57"/>
      <c r="D14" s="47" t="s">
        <v>24</v>
      </c>
      <c r="E14" s="252">
        <v>370</v>
      </c>
      <c r="F14" s="252">
        <v>340</v>
      </c>
      <c r="G14" s="233">
        <v>0.52112676056338025</v>
      </c>
      <c r="H14" s="233">
        <v>0.47887323943661969</v>
      </c>
      <c r="I14" s="49">
        <v>710</v>
      </c>
      <c r="J14" s="57"/>
      <c r="K14" s="148"/>
      <c r="L14" s="139"/>
      <c r="M14" s="274"/>
      <c r="N14" s="132"/>
      <c r="O14" s="131"/>
      <c r="P14" s="129"/>
    </row>
    <row r="15" spans="2:16" ht="12.75" customHeight="1" x14ac:dyDescent="0.2">
      <c r="B15" s="148"/>
      <c r="C15" s="57"/>
      <c r="D15" s="155" t="s">
        <v>149</v>
      </c>
      <c r="E15" s="253">
        <v>621</v>
      </c>
      <c r="F15" s="253">
        <v>364</v>
      </c>
      <c r="G15" s="244">
        <v>0.63045685279187813</v>
      </c>
      <c r="H15" s="244">
        <v>0.36954314720812181</v>
      </c>
      <c r="I15" s="154">
        <v>985</v>
      </c>
      <c r="J15" s="57"/>
      <c r="K15" s="148"/>
      <c r="L15" s="139"/>
      <c r="M15" s="274"/>
      <c r="N15" s="132">
        <f>+F15/I15</f>
        <v>0.36954314720812181</v>
      </c>
      <c r="O15" s="131"/>
      <c r="P15" s="129"/>
    </row>
    <row r="16" spans="2:16" ht="12.75" customHeight="1" x14ac:dyDescent="0.2">
      <c r="B16" s="148"/>
      <c r="C16" s="57"/>
      <c r="D16" s="47" t="s">
        <v>4</v>
      </c>
      <c r="E16" s="252">
        <v>366</v>
      </c>
      <c r="F16" s="252">
        <v>271</v>
      </c>
      <c r="G16" s="233">
        <v>0.57456828885400313</v>
      </c>
      <c r="H16" s="233">
        <v>0.42543171114599687</v>
      </c>
      <c r="I16" s="49">
        <v>637</v>
      </c>
      <c r="J16" s="57"/>
      <c r="K16" s="148"/>
      <c r="L16" s="139"/>
      <c r="M16" s="274"/>
      <c r="N16" s="132"/>
      <c r="O16" s="131"/>
      <c r="P16" s="129"/>
    </row>
    <row r="17" spans="2:16" ht="12.75" customHeight="1" x14ac:dyDescent="0.2">
      <c r="B17" s="148"/>
      <c r="C17" s="57"/>
      <c r="D17" s="50" t="s">
        <v>50</v>
      </c>
      <c r="E17" s="296">
        <v>62</v>
      </c>
      <c r="F17" s="296">
        <v>33</v>
      </c>
      <c r="G17" s="234">
        <v>0.65263157894736845</v>
      </c>
      <c r="H17" s="234">
        <v>0.3473684210526316</v>
      </c>
      <c r="I17" s="52">
        <v>95</v>
      </c>
      <c r="J17" s="57"/>
      <c r="K17" s="148"/>
      <c r="L17" s="139"/>
      <c r="M17" s="274"/>
      <c r="N17" s="132"/>
      <c r="O17" s="131"/>
      <c r="P17" s="129"/>
    </row>
    <row r="18" spans="2:16" ht="12.75" customHeight="1" x14ac:dyDescent="0.2">
      <c r="B18" s="148"/>
      <c r="C18" s="57"/>
      <c r="D18" s="47" t="s">
        <v>30</v>
      </c>
      <c r="E18" s="252">
        <v>193</v>
      </c>
      <c r="F18" s="252">
        <v>60</v>
      </c>
      <c r="G18" s="233">
        <v>0.76284584980237158</v>
      </c>
      <c r="H18" s="233">
        <v>0.23715415019762845</v>
      </c>
      <c r="I18" s="49">
        <v>253</v>
      </c>
      <c r="J18" s="57"/>
      <c r="K18" s="148"/>
      <c r="L18" s="139"/>
      <c r="M18" s="274"/>
      <c r="N18" s="132"/>
      <c r="O18" s="131"/>
      <c r="P18" s="129"/>
    </row>
    <row r="19" spans="2:16" ht="12.75" customHeight="1" x14ac:dyDescent="0.2">
      <c r="B19" s="148"/>
      <c r="C19" s="57"/>
      <c r="D19" s="155" t="s">
        <v>150</v>
      </c>
      <c r="E19" s="253">
        <v>1304</v>
      </c>
      <c r="F19" s="253">
        <v>667</v>
      </c>
      <c r="G19" s="244">
        <v>0.6615930999492643</v>
      </c>
      <c r="H19" s="244">
        <v>0.33840690005073565</v>
      </c>
      <c r="I19" s="154">
        <v>1971</v>
      </c>
      <c r="J19" s="57"/>
      <c r="K19" s="148"/>
      <c r="L19" s="139"/>
      <c r="M19" s="274"/>
      <c r="N19" s="132">
        <f>+F19/I19</f>
        <v>0.33840690005073565</v>
      </c>
      <c r="O19" s="131"/>
      <c r="P19" s="129"/>
    </row>
    <row r="20" spans="2:16" ht="12.75" customHeight="1" x14ac:dyDescent="0.2">
      <c r="B20" s="148"/>
      <c r="C20" s="57"/>
      <c r="D20" s="47" t="s">
        <v>29</v>
      </c>
      <c r="E20" s="252">
        <v>183</v>
      </c>
      <c r="F20" s="252">
        <v>36</v>
      </c>
      <c r="G20" s="233">
        <v>0.83561643835616439</v>
      </c>
      <c r="H20" s="233">
        <v>0.16438356164383561</v>
      </c>
      <c r="I20" s="49">
        <v>219</v>
      </c>
      <c r="J20" s="57"/>
      <c r="K20" s="148"/>
      <c r="L20" s="139"/>
      <c r="M20" s="274"/>
      <c r="N20" s="132"/>
      <c r="O20" s="131"/>
      <c r="P20" s="129"/>
    </row>
    <row r="21" spans="2:16" ht="12.75" customHeight="1" x14ac:dyDescent="0.2">
      <c r="B21" s="148"/>
      <c r="C21" s="57"/>
      <c r="D21" s="50" t="s">
        <v>22</v>
      </c>
      <c r="E21" s="296">
        <v>944</v>
      </c>
      <c r="F21" s="296">
        <v>557</v>
      </c>
      <c r="G21" s="234">
        <v>0.62891405729513661</v>
      </c>
      <c r="H21" s="234">
        <v>0.37108594270486345</v>
      </c>
      <c r="I21" s="52">
        <v>1501</v>
      </c>
      <c r="J21" s="57"/>
      <c r="K21" s="148"/>
      <c r="L21" s="139"/>
      <c r="M21" s="274"/>
      <c r="N21" s="132"/>
      <c r="O21" s="131"/>
      <c r="P21" s="129"/>
    </row>
    <row r="22" spans="2:16" ht="12.75" customHeight="1" x14ac:dyDescent="0.2">
      <c r="B22" s="148"/>
      <c r="C22" s="57"/>
      <c r="D22" s="47" t="s">
        <v>11</v>
      </c>
      <c r="E22" s="252">
        <v>177</v>
      </c>
      <c r="F22" s="252">
        <v>74</v>
      </c>
      <c r="G22" s="233">
        <v>0.70517928286852594</v>
      </c>
      <c r="H22" s="233">
        <v>0.29482071713147412</v>
      </c>
      <c r="I22" s="49">
        <v>251</v>
      </c>
      <c r="J22" s="57"/>
      <c r="K22" s="148"/>
      <c r="L22" s="139"/>
      <c r="M22" s="274"/>
      <c r="N22" s="132"/>
      <c r="O22" s="131"/>
      <c r="P22" s="129"/>
    </row>
    <row r="23" spans="2:16" ht="12.75" customHeight="1" x14ac:dyDescent="0.2">
      <c r="B23" s="148"/>
      <c r="C23" s="57"/>
      <c r="D23" s="155" t="s">
        <v>151</v>
      </c>
      <c r="E23" s="253">
        <v>692</v>
      </c>
      <c r="F23" s="253">
        <v>1841</v>
      </c>
      <c r="G23" s="244">
        <v>0.2731938412949072</v>
      </c>
      <c r="H23" s="244">
        <v>0.7268061587050928</v>
      </c>
      <c r="I23" s="154">
        <v>2533</v>
      </c>
      <c r="J23" s="57"/>
      <c r="K23" s="148"/>
      <c r="L23" s="139"/>
      <c r="M23" s="274"/>
      <c r="N23" s="132">
        <f>+F23/I23</f>
        <v>0.7268061587050928</v>
      </c>
      <c r="O23" s="131"/>
      <c r="P23" s="129"/>
    </row>
    <row r="24" spans="2:16" ht="12.75" customHeight="1" x14ac:dyDescent="0.2">
      <c r="B24" s="148"/>
      <c r="C24" s="57"/>
      <c r="D24" s="47" t="s">
        <v>28</v>
      </c>
      <c r="E24" s="252">
        <v>116</v>
      </c>
      <c r="F24" s="252">
        <v>319</v>
      </c>
      <c r="G24" s="233">
        <v>0.26666666666666666</v>
      </c>
      <c r="H24" s="233">
        <v>0.73333333333333328</v>
      </c>
      <c r="I24" s="49">
        <v>435</v>
      </c>
      <c r="J24" s="57"/>
      <c r="K24" s="148"/>
      <c r="L24" s="139"/>
      <c r="M24" s="274"/>
      <c r="N24" s="132"/>
      <c r="O24" s="131"/>
      <c r="P24" s="129"/>
    </row>
    <row r="25" spans="2:16" ht="12.75" customHeight="1" x14ac:dyDescent="0.2">
      <c r="B25" s="148"/>
      <c r="C25" s="57"/>
      <c r="D25" s="50" t="s">
        <v>77</v>
      </c>
      <c r="E25" s="296">
        <v>158</v>
      </c>
      <c r="F25" s="296">
        <v>657</v>
      </c>
      <c r="G25" s="234">
        <v>0.19386503067484662</v>
      </c>
      <c r="H25" s="234">
        <v>0.80613496932515338</v>
      </c>
      <c r="I25" s="52">
        <v>815</v>
      </c>
      <c r="J25" s="57"/>
      <c r="K25" s="148"/>
      <c r="L25" s="139"/>
      <c r="M25" s="274"/>
      <c r="N25" s="132"/>
      <c r="O25" s="131"/>
      <c r="P25" s="129"/>
    </row>
    <row r="26" spans="2:16" ht="12.75" customHeight="1" x14ac:dyDescent="0.2">
      <c r="B26" s="148"/>
      <c r="C26" s="57"/>
      <c r="D26" s="47" t="s">
        <v>53</v>
      </c>
      <c r="E26" s="252">
        <v>30</v>
      </c>
      <c r="F26" s="252">
        <v>107</v>
      </c>
      <c r="G26" s="233">
        <v>0.21897810218978103</v>
      </c>
      <c r="H26" s="233">
        <v>0.78102189781021902</v>
      </c>
      <c r="I26" s="49">
        <v>137</v>
      </c>
      <c r="J26" s="57"/>
      <c r="K26" s="148"/>
      <c r="L26" s="139"/>
      <c r="M26" s="274"/>
      <c r="N26" s="132"/>
      <c r="O26" s="131"/>
      <c r="P26" s="129"/>
    </row>
    <row r="27" spans="2:16" ht="12.75" customHeight="1" x14ac:dyDescent="0.2">
      <c r="B27" s="148"/>
      <c r="C27" s="57"/>
      <c r="D27" s="50" t="s">
        <v>27</v>
      </c>
      <c r="E27" s="296">
        <v>45</v>
      </c>
      <c r="F27" s="296">
        <v>175</v>
      </c>
      <c r="G27" s="234">
        <v>0.20454545454545456</v>
      </c>
      <c r="H27" s="234">
        <v>0.79545454545454541</v>
      </c>
      <c r="I27" s="52">
        <v>220</v>
      </c>
      <c r="J27" s="57"/>
      <c r="K27" s="148"/>
      <c r="L27" s="139"/>
      <c r="M27" s="274"/>
      <c r="N27" s="132"/>
      <c r="O27" s="131"/>
      <c r="P27" s="129"/>
    </row>
    <row r="28" spans="2:16" ht="12.75" customHeight="1" x14ac:dyDescent="0.2">
      <c r="B28" s="148"/>
      <c r="C28" s="57"/>
      <c r="D28" s="47" t="s">
        <v>14</v>
      </c>
      <c r="E28" s="252">
        <v>269</v>
      </c>
      <c r="F28" s="252">
        <v>307</v>
      </c>
      <c r="G28" s="233">
        <v>0.4670138888888889</v>
      </c>
      <c r="H28" s="233">
        <v>0.53298611111111116</v>
      </c>
      <c r="I28" s="49">
        <v>576</v>
      </c>
      <c r="J28" s="57"/>
      <c r="K28" s="148"/>
      <c r="L28" s="139"/>
      <c r="M28" s="274"/>
      <c r="N28" s="132"/>
      <c r="O28" s="131"/>
      <c r="P28" s="129"/>
    </row>
    <row r="29" spans="2:16" ht="12.75" customHeight="1" x14ac:dyDescent="0.2">
      <c r="B29" s="148"/>
      <c r="C29" s="57"/>
      <c r="D29" s="50" t="s">
        <v>23</v>
      </c>
      <c r="E29" s="296">
        <v>74</v>
      </c>
      <c r="F29" s="296">
        <v>276</v>
      </c>
      <c r="G29" s="234">
        <v>0.21142857142857144</v>
      </c>
      <c r="H29" s="234">
        <v>0.78857142857142859</v>
      </c>
      <c r="I29" s="52">
        <v>350</v>
      </c>
      <c r="J29" s="57"/>
      <c r="K29" s="148"/>
      <c r="L29" s="139"/>
      <c r="M29" s="274"/>
      <c r="N29" s="132"/>
      <c r="O29" s="131"/>
      <c r="P29" s="129"/>
    </row>
    <row r="30" spans="2:16" ht="12.75" customHeight="1" x14ac:dyDescent="0.2">
      <c r="B30" s="148"/>
      <c r="C30" s="57"/>
      <c r="D30" s="155" t="s">
        <v>74</v>
      </c>
      <c r="E30" s="253">
        <v>892</v>
      </c>
      <c r="F30" s="253">
        <v>386</v>
      </c>
      <c r="G30" s="244">
        <v>0.6979655712050078</v>
      </c>
      <c r="H30" s="244">
        <v>0.30203442879499215</v>
      </c>
      <c r="I30" s="154">
        <v>1278</v>
      </c>
      <c r="J30" s="57"/>
      <c r="K30" s="148"/>
      <c r="L30" s="139"/>
      <c r="M30" s="274"/>
      <c r="N30" s="132">
        <f>+F30/I30</f>
        <v>0.30203442879499215</v>
      </c>
      <c r="O30" s="131"/>
      <c r="P30" s="129"/>
    </row>
    <row r="31" spans="2:16" ht="12.75" customHeight="1" x14ac:dyDescent="0.2">
      <c r="B31" s="148"/>
      <c r="C31" s="57"/>
      <c r="D31" s="47" t="s">
        <v>73</v>
      </c>
      <c r="E31" s="252">
        <v>282</v>
      </c>
      <c r="F31" s="252">
        <v>90</v>
      </c>
      <c r="G31" s="233">
        <v>0.75806451612903225</v>
      </c>
      <c r="H31" s="233">
        <v>0.24193548387096775</v>
      </c>
      <c r="I31" s="49">
        <v>372</v>
      </c>
      <c r="J31" s="57"/>
      <c r="K31" s="148"/>
      <c r="L31" s="139"/>
      <c r="M31" s="274"/>
      <c r="N31" s="132"/>
      <c r="O31" s="131"/>
      <c r="P31" s="129"/>
    </row>
    <row r="32" spans="2:16" ht="12.75" customHeight="1" x14ac:dyDescent="0.2">
      <c r="B32" s="148"/>
      <c r="C32" s="57"/>
      <c r="D32" s="50" t="s">
        <v>17</v>
      </c>
      <c r="E32" s="296">
        <v>32</v>
      </c>
      <c r="F32" s="296">
        <v>104</v>
      </c>
      <c r="G32" s="234">
        <v>0.23529411764705882</v>
      </c>
      <c r="H32" s="234">
        <v>0.76470588235294112</v>
      </c>
      <c r="I32" s="52">
        <v>136</v>
      </c>
      <c r="J32" s="57"/>
      <c r="K32" s="148"/>
      <c r="L32" s="139"/>
      <c r="M32" s="274"/>
      <c r="N32" s="132"/>
      <c r="O32" s="131"/>
      <c r="P32" s="129"/>
    </row>
    <row r="33" spans="2:16" ht="12.75" customHeight="1" x14ac:dyDescent="0.2">
      <c r="B33" s="148"/>
      <c r="C33" s="57"/>
      <c r="D33" s="47" t="s">
        <v>33</v>
      </c>
      <c r="E33" s="252">
        <v>12</v>
      </c>
      <c r="F33" s="252">
        <v>15</v>
      </c>
      <c r="G33" s="233">
        <v>0.44444444444444442</v>
      </c>
      <c r="H33" s="233">
        <v>0.55555555555555558</v>
      </c>
      <c r="I33" s="376">
        <v>27</v>
      </c>
      <c r="J33" s="57"/>
      <c r="K33" s="148"/>
      <c r="L33" s="139"/>
      <c r="M33" s="274"/>
      <c r="N33" s="132"/>
      <c r="O33" s="131"/>
      <c r="P33" s="129"/>
    </row>
    <row r="34" spans="2:16" ht="12.75" customHeight="1" x14ac:dyDescent="0.2">
      <c r="B34" s="148"/>
      <c r="C34" s="57"/>
      <c r="D34" s="50" t="s">
        <v>82</v>
      </c>
      <c r="E34" s="296">
        <v>33</v>
      </c>
      <c r="F34" s="296">
        <v>56</v>
      </c>
      <c r="G34" s="234">
        <v>0.3707865168539326</v>
      </c>
      <c r="H34" s="234">
        <v>0.6292134831460674</v>
      </c>
      <c r="I34" s="52">
        <v>89</v>
      </c>
      <c r="J34" s="57"/>
      <c r="K34" s="148"/>
      <c r="L34" s="139"/>
      <c r="M34" s="274"/>
      <c r="N34" s="132"/>
      <c r="O34" s="131"/>
      <c r="P34" s="129"/>
    </row>
    <row r="35" spans="2:16" ht="12.75" customHeight="1" x14ac:dyDescent="0.2">
      <c r="B35" s="148"/>
      <c r="C35" s="57"/>
      <c r="D35" s="373" t="s">
        <v>34</v>
      </c>
      <c r="E35" s="374">
        <v>533</v>
      </c>
      <c r="F35" s="374">
        <v>121</v>
      </c>
      <c r="G35" s="375">
        <v>0.81498470948012236</v>
      </c>
      <c r="H35" s="375">
        <v>0.18501529051987767</v>
      </c>
      <c r="I35" s="376">
        <v>654</v>
      </c>
      <c r="J35" s="57"/>
      <c r="K35" s="148"/>
      <c r="L35" s="139"/>
      <c r="M35" s="274"/>
      <c r="N35" s="132"/>
      <c r="O35" s="131"/>
      <c r="P35" s="129"/>
    </row>
    <row r="36" spans="2:16" ht="12.75" customHeight="1" x14ac:dyDescent="0.2">
      <c r="B36" s="148"/>
      <c r="C36" s="57"/>
      <c r="D36" s="155" t="s">
        <v>666</v>
      </c>
      <c r="E36" s="253">
        <v>70</v>
      </c>
      <c r="F36" s="253">
        <v>0</v>
      </c>
      <c r="G36" s="244">
        <v>1</v>
      </c>
      <c r="H36" s="244">
        <v>0</v>
      </c>
      <c r="I36" s="154">
        <v>70</v>
      </c>
      <c r="J36" s="57"/>
      <c r="K36" s="148"/>
      <c r="L36" s="139"/>
      <c r="M36" s="274"/>
      <c r="N36" s="132">
        <f>+F36/I36</f>
        <v>0</v>
      </c>
      <c r="O36" s="131"/>
      <c r="P36" s="129"/>
    </row>
    <row r="37" spans="2:16" ht="12.75" customHeight="1" x14ac:dyDescent="0.2">
      <c r="B37" s="148"/>
      <c r="C37" s="57"/>
      <c r="D37" s="47" t="s">
        <v>83</v>
      </c>
      <c r="E37" s="252">
        <v>70</v>
      </c>
      <c r="F37" s="252">
        <v>0</v>
      </c>
      <c r="G37" s="233">
        <v>1</v>
      </c>
      <c r="H37" s="233">
        <v>0</v>
      </c>
      <c r="I37" s="49">
        <v>70</v>
      </c>
      <c r="J37" s="57"/>
      <c r="K37" s="148"/>
      <c r="L37" s="139"/>
      <c r="M37" s="274"/>
      <c r="N37" s="132"/>
      <c r="O37" s="131"/>
      <c r="P37" s="129"/>
    </row>
    <row r="38" spans="2:16" ht="12.75" customHeight="1" x14ac:dyDescent="0.2">
      <c r="B38" s="148"/>
      <c r="C38" s="57"/>
      <c r="D38" s="50" t="s">
        <v>96</v>
      </c>
      <c r="E38" s="296">
        <v>0</v>
      </c>
      <c r="F38" s="296">
        <v>0</v>
      </c>
      <c r="G38" s="234">
        <v>0</v>
      </c>
      <c r="H38" s="234">
        <v>0</v>
      </c>
      <c r="I38" s="52">
        <v>0</v>
      </c>
      <c r="J38" s="57"/>
      <c r="K38" s="148"/>
      <c r="L38" s="139"/>
      <c r="M38" s="274"/>
      <c r="N38" s="132"/>
      <c r="O38" s="131"/>
      <c r="P38" s="129"/>
    </row>
    <row r="39" spans="2:16" ht="12.75" customHeight="1" x14ac:dyDescent="0.2">
      <c r="B39" s="148"/>
      <c r="C39" s="57"/>
      <c r="D39" s="155" t="s">
        <v>78</v>
      </c>
      <c r="E39" s="253">
        <v>536</v>
      </c>
      <c r="F39" s="253">
        <v>204</v>
      </c>
      <c r="G39" s="244">
        <v>0.72432432432432436</v>
      </c>
      <c r="H39" s="244">
        <v>0.27567567567567569</v>
      </c>
      <c r="I39" s="154">
        <v>740</v>
      </c>
      <c r="J39" s="57"/>
      <c r="K39" s="148"/>
      <c r="L39" s="139"/>
      <c r="M39" s="274"/>
      <c r="N39" s="132"/>
      <c r="O39" s="131"/>
      <c r="P39" s="129"/>
    </row>
    <row r="40" spans="2:16" ht="12.75" customHeight="1" x14ac:dyDescent="0.2">
      <c r="B40" s="148"/>
      <c r="C40" s="57"/>
      <c r="D40" s="47" t="s">
        <v>39</v>
      </c>
      <c r="E40" s="252">
        <v>246</v>
      </c>
      <c r="F40" s="252">
        <v>111</v>
      </c>
      <c r="G40" s="233">
        <v>0.68907563025210083</v>
      </c>
      <c r="H40" s="233">
        <v>0.31092436974789917</v>
      </c>
      <c r="I40" s="49">
        <v>357</v>
      </c>
      <c r="J40" s="57"/>
      <c r="K40" s="148"/>
      <c r="L40" s="139"/>
      <c r="M40" s="274"/>
      <c r="N40" s="132"/>
      <c r="O40" s="131"/>
      <c r="P40" s="129"/>
    </row>
    <row r="41" spans="2:16" ht="12.75" customHeight="1" x14ac:dyDescent="0.2">
      <c r="B41" s="148"/>
      <c r="C41" s="57"/>
      <c r="D41" s="50" t="s">
        <v>48</v>
      </c>
      <c r="E41" s="296">
        <v>190</v>
      </c>
      <c r="F41" s="296">
        <v>63</v>
      </c>
      <c r="G41" s="234">
        <v>0.75098814229249011</v>
      </c>
      <c r="H41" s="234">
        <v>0.24901185770750989</v>
      </c>
      <c r="I41" s="52">
        <v>253</v>
      </c>
      <c r="J41" s="57"/>
      <c r="K41" s="148"/>
      <c r="L41" s="139"/>
      <c r="M41" s="274"/>
      <c r="N41" s="132">
        <f>+F41/I41</f>
        <v>0.24901185770750989</v>
      </c>
      <c r="O41" s="131"/>
      <c r="P41" s="129"/>
    </row>
    <row r="42" spans="2:16" ht="12.75" customHeight="1" x14ac:dyDescent="0.2">
      <c r="B42" s="148"/>
      <c r="C42" s="57"/>
      <c r="D42" s="47" t="s">
        <v>26</v>
      </c>
      <c r="E42" s="252">
        <v>100</v>
      </c>
      <c r="F42" s="252">
        <v>30</v>
      </c>
      <c r="G42" s="233">
        <v>0.76923076923076927</v>
      </c>
      <c r="H42" s="233">
        <v>0.23076923076923078</v>
      </c>
      <c r="I42" s="49">
        <v>130</v>
      </c>
      <c r="J42" s="57"/>
      <c r="K42" s="148"/>
      <c r="L42" s="139"/>
      <c r="M42" s="274"/>
      <c r="N42" s="132"/>
      <c r="O42" s="131"/>
      <c r="P42" s="129"/>
    </row>
    <row r="43" spans="2:16" ht="12.75" customHeight="1" x14ac:dyDescent="0.2">
      <c r="B43" s="148"/>
      <c r="C43" s="57"/>
      <c r="D43" s="155" t="s">
        <v>152</v>
      </c>
      <c r="E43" s="253">
        <v>140</v>
      </c>
      <c r="F43" s="253">
        <v>235</v>
      </c>
      <c r="G43" s="244">
        <v>0.37333333333333335</v>
      </c>
      <c r="H43" s="244">
        <v>0.62666666666666671</v>
      </c>
      <c r="I43" s="154">
        <v>375</v>
      </c>
      <c r="J43" s="57"/>
      <c r="K43" s="148"/>
      <c r="L43" s="139"/>
      <c r="M43" s="274"/>
      <c r="N43" s="132"/>
      <c r="O43" s="131"/>
      <c r="P43" s="129"/>
    </row>
    <row r="44" spans="2:16" ht="12.75" customHeight="1" x14ac:dyDescent="0.2">
      <c r="B44" s="148"/>
      <c r="C44" s="57"/>
      <c r="D44" s="47" t="s">
        <v>80</v>
      </c>
      <c r="E44" s="252">
        <v>67</v>
      </c>
      <c r="F44" s="252">
        <v>146</v>
      </c>
      <c r="G44" s="233">
        <v>0.31455399061032863</v>
      </c>
      <c r="H44" s="233">
        <v>0.68544600938967137</v>
      </c>
      <c r="I44" s="49">
        <v>213</v>
      </c>
      <c r="J44" s="57"/>
      <c r="K44" s="148"/>
      <c r="L44" s="139"/>
      <c r="M44" s="274"/>
      <c r="N44" s="132"/>
      <c r="O44" s="131"/>
      <c r="P44" s="129"/>
    </row>
    <row r="45" spans="2:16" ht="12.75" customHeight="1" x14ac:dyDescent="0.2">
      <c r="B45" s="148"/>
      <c r="C45" s="57"/>
      <c r="D45" s="50" t="s">
        <v>8</v>
      </c>
      <c r="E45" s="296">
        <v>60</v>
      </c>
      <c r="F45" s="296">
        <v>65</v>
      </c>
      <c r="G45" s="234">
        <v>0.48</v>
      </c>
      <c r="H45" s="234">
        <v>0.52</v>
      </c>
      <c r="I45" s="52">
        <v>125</v>
      </c>
      <c r="J45" s="57"/>
      <c r="K45" s="148"/>
      <c r="L45" s="139"/>
      <c r="M45" s="274"/>
      <c r="N45" s="132">
        <f>+F45/I45</f>
        <v>0.52</v>
      </c>
      <c r="O45" s="131"/>
      <c r="P45" s="129"/>
    </row>
    <row r="46" spans="2:16" ht="12.75" customHeight="1" x14ac:dyDescent="0.2">
      <c r="B46" s="148"/>
      <c r="C46" s="57"/>
      <c r="D46" s="47" t="s">
        <v>46</v>
      </c>
      <c r="E46" s="252">
        <v>13</v>
      </c>
      <c r="F46" s="252">
        <v>24</v>
      </c>
      <c r="G46" s="233">
        <v>0.35135135135135137</v>
      </c>
      <c r="H46" s="233">
        <v>0.64864864864864868</v>
      </c>
      <c r="I46" s="49">
        <v>37</v>
      </c>
      <c r="J46" s="57"/>
      <c r="K46" s="148"/>
      <c r="L46" s="139"/>
      <c r="M46" s="274"/>
      <c r="N46" s="132"/>
      <c r="O46" s="131"/>
      <c r="P46" s="129"/>
    </row>
    <row r="47" spans="2:16" ht="12.75" customHeight="1" x14ac:dyDescent="0.2">
      <c r="B47" s="148"/>
      <c r="C47" s="57"/>
      <c r="D47" s="155" t="s">
        <v>32</v>
      </c>
      <c r="E47" s="154">
        <v>157</v>
      </c>
      <c r="F47" s="154">
        <v>69</v>
      </c>
      <c r="G47" s="244">
        <v>0.69469026548672563</v>
      </c>
      <c r="H47" s="244">
        <v>0.30530973451327431</v>
      </c>
      <c r="I47" s="154">
        <v>226</v>
      </c>
      <c r="J47" s="57"/>
      <c r="K47" s="148"/>
      <c r="L47" s="139"/>
      <c r="M47" s="274"/>
      <c r="N47" s="132">
        <f>+F47/I47</f>
        <v>0.30530973451327431</v>
      </c>
      <c r="O47" s="131"/>
      <c r="P47" s="129"/>
    </row>
    <row r="48" spans="2:16" ht="12.75" customHeight="1" x14ac:dyDescent="0.2">
      <c r="B48" s="148"/>
      <c r="C48" s="57"/>
      <c r="D48" s="47" t="s">
        <v>31</v>
      </c>
      <c r="E48" s="252">
        <v>157</v>
      </c>
      <c r="F48" s="252">
        <v>69</v>
      </c>
      <c r="G48" s="233">
        <v>0.69469026548672563</v>
      </c>
      <c r="H48" s="233">
        <v>0.30530973451327431</v>
      </c>
      <c r="I48" s="49">
        <v>226</v>
      </c>
      <c r="J48" s="57"/>
      <c r="K48" s="148"/>
      <c r="L48" s="139"/>
      <c r="M48" s="274"/>
      <c r="N48" s="132"/>
      <c r="O48" s="131"/>
      <c r="P48" s="129"/>
    </row>
    <row r="49" spans="2:16" ht="12.75" customHeight="1" x14ac:dyDescent="0.2">
      <c r="B49" s="148"/>
      <c r="C49" s="57"/>
      <c r="D49" s="155" t="s">
        <v>60</v>
      </c>
      <c r="E49" s="154">
        <v>16</v>
      </c>
      <c r="F49" s="154">
        <v>15</v>
      </c>
      <c r="G49" s="244">
        <v>0.5161290322580645</v>
      </c>
      <c r="H49" s="244">
        <v>0.4838709677419355</v>
      </c>
      <c r="I49" s="154">
        <v>31</v>
      </c>
      <c r="J49" s="57"/>
      <c r="K49" s="148"/>
      <c r="L49" s="139"/>
      <c r="M49" s="274"/>
      <c r="N49" s="132"/>
      <c r="O49" s="131"/>
      <c r="P49" s="129"/>
    </row>
    <row r="50" spans="2:16" ht="12.75" customHeight="1" x14ac:dyDescent="0.2">
      <c r="B50" s="148"/>
      <c r="C50" s="57"/>
      <c r="D50" s="47" t="s">
        <v>61</v>
      </c>
      <c r="E50" s="252">
        <v>16</v>
      </c>
      <c r="F50" s="252">
        <v>15</v>
      </c>
      <c r="G50" s="233">
        <v>0.5161290322580645</v>
      </c>
      <c r="H50" s="233">
        <v>0.4838709677419355</v>
      </c>
      <c r="I50" s="49">
        <v>31</v>
      </c>
      <c r="J50" s="57"/>
      <c r="K50" s="148"/>
      <c r="L50" s="139"/>
      <c r="M50" s="274"/>
      <c r="N50" s="132"/>
      <c r="O50" s="131"/>
      <c r="P50" s="129"/>
    </row>
    <row r="51" spans="2:16" ht="12.75" customHeight="1" x14ac:dyDescent="0.2">
      <c r="B51" s="148"/>
      <c r="C51" s="57"/>
      <c r="D51" s="147" t="s">
        <v>135</v>
      </c>
      <c r="E51" s="156">
        <v>5128</v>
      </c>
      <c r="F51" s="156">
        <v>4594</v>
      </c>
      <c r="G51" s="235">
        <v>0.52746348487965444</v>
      </c>
      <c r="H51" s="235">
        <v>0.47253651512034561</v>
      </c>
      <c r="I51" s="156">
        <v>9722</v>
      </c>
      <c r="J51" s="57"/>
      <c r="K51" s="148"/>
      <c r="L51" s="139"/>
      <c r="M51" s="274"/>
      <c r="N51" s="132">
        <f>+F51/I51</f>
        <v>0.47253651512034561</v>
      </c>
      <c r="O51" s="131"/>
      <c r="P51" s="129"/>
    </row>
    <row r="52" spans="2:16" ht="12.75" customHeight="1" x14ac:dyDescent="0.2">
      <c r="B52" s="148"/>
      <c r="C52" s="57"/>
      <c r="D52" s="47" t="s">
        <v>97</v>
      </c>
      <c r="E52" s="252">
        <v>0</v>
      </c>
      <c r="F52" s="252">
        <v>0</v>
      </c>
      <c r="G52" s="233" t="s">
        <v>75</v>
      </c>
      <c r="H52" s="233" t="s">
        <v>75</v>
      </c>
      <c r="I52" s="49">
        <v>0</v>
      </c>
      <c r="J52" s="57"/>
      <c r="K52" s="148"/>
      <c r="L52" s="139"/>
      <c r="M52" s="274"/>
      <c r="N52" s="132"/>
      <c r="O52" s="131"/>
      <c r="P52" s="129"/>
    </row>
    <row r="53" spans="2:16" ht="12.75" customHeight="1" x14ac:dyDescent="0.2">
      <c r="B53" s="148"/>
      <c r="C53" s="57"/>
      <c r="D53" s="50" t="s">
        <v>99</v>
      </c>
      <c r="E53" s="296">
        <v>3</v>
      </c>
      <c r="F53" s="296">
        <v>3</v>
      </c>
      <c r="G53" s="234">
        <v>0.5</v>
      </c>
      <c r="H53" s="234">
        <v>0.5</v>
      </c>
      <c r="I53" s="52">
        <v>6</v>
      </c>
      <c r="J53" s="57"/>
      <c r="K53" s="148"/>
      <c r="L53" s="139"/>
      <c r="M53" s="132">
        <f>+E53/I53</f>
        <v>0.5</v>
      </c>
      <c r="N53" s="132">
        <f>+F53/I53</f>
        <v>0.5</v>
      </c>
      <c r="O53" s="131"/>
      <c r="P53" s="129"/>
    </row>
    <row r="54" spans="2:16" ht="12.75" customHeight="1" x14ac:dyDescent="0.2">
      <c r="B54" s="148"/>
      <c r="C54" s="57"/>
      <c r="D54" s="47" t="s">
        <v>88</v>
      </c>
      <c r="E54" s="252">
        <v>3</v>
      </c>
      <c r="F54" s="252">
        <v>1</v>
      </c>
      <c r="G54" s="233">
        <v>0.75</v>
      </c>
      <c r="H54" s="233">
        <v>0.25</v>
      </c>
      <c r="I54" s="49">
        <v>4</v>
      </c>
      <c r="J54" s="57"/>
      <c r="K54" s="148"/>
      <c r="L54" s="139"/>
      <c r="M54" s="132">
        <f>+E54/I54</f>
        <v>0.75</v>
      </c>
      <c r="N54" s="132">
        <f>+F54/I54</f>
        <v>0.25</v>
      </c>
      <c r="O54" s="131"/>
      <c r="P54" s="129"/>
    </row>
    <row r="55" spans="2:16" ht="12.75" customHeight="1" x14ac:dyDescent="0.2">
      <c r="B55" s="148"/>
      <c r="C55" s="57"/>
      <c r="D55" s="50" t="s">
        <v>100</v>
      </c>
      <c r="E55" s="296">
        <v>0</v>
      </c>
      <c r="F55" s="296">
        <v>0</v>
      </c>
      <c r="G55" s="234" t="s">
        <v>75</v>
      </c>
      <c r="H55" s="234" t="s">
        <v>75</v>
      </c>
      <c r="I55" s="52">
        <v>0</v>
      </c>
      <c r="J55" s="57"/>
      <c r="K55" s="148"/>
      <c r="L55" s="139"/>
      <c r="M55" s="132" t="e">
        <f>+E55/I55</f>
        <v>#DIV/0!</v>
      </c>
      <c r="N55" s="132" t="e">
        <f>+F55/I55</f>
        <v>#DIV/0!</v>
      </c>
      <c r="O55" s="131"/>
      <c r="P55" s="129"/>
    </row>
    <row r="56" spans="2:16" ht="12.75" customHeight="1" x14ac:dyDescent="0.2">
      <c r="B56" s="148"/>
      <c r="C56" s="57"/>
      <c r="D56" s="47" t="s">
        <v>85</v>
      </c>
      <c r="E56" s="448">
        <v>4</v>
      </c>
      <c r="F56" s="448">
        <v>1</v>
      </c>
      <c r="G56" s="233">
        <v>0.8</v>
      </c>
      <c r="H56" s="233">
        <v>0.2</v>
      </c>
      <c r="I56" s="49">
        <v>5</v>
      </c>
      <c r="J56" s="57"/>
      <c r="K56" s="148"/>
      <c r="L56" s="139"/>
      <c r="M56" s="132"/>
      <c r="N56" s="132"/>
      <c r="O56" s="131"/>
      <c r="P56" s="129"/>
    </row>
    <row r="57" spans="2:16" ht="12.75" customHeight="1" x14ac:dyDescent="0.2">
      <c r="B57" s="148"/>
      <c r="C57" s="57"/>
      <c r="D57" s="158" t="s">
        <v>156</v>
      </c>
      <c r="E57" s="159">
        <v>5134</v>
      </c>
      <c r="F57" s="159">
        <v>4598</v>
      </c>
      <c r="G57" s="204">
        <v>0.5272671253979665</v>
      </c>
      <c r="H57" s="204">
        <v>0.47221936941563109</v>
      </c>
      <c r="I57" s="159">
        <v>9737</v>
      </c>
      <c r="J57" s="57"/>
      <c r="K57" s="148"/>
      <c r="L57" s="139"/>
      <c r="M57" s="132">
        <f>+E57/I57</f>
        <v>0.5272671253979665</v>
      </c>
      <c r="N57" s="132">
        <f>+F57/I57</f>
        <v>0.47221936941563109</v>
      </c>
      <c r="O57" s="131"/>
      <c r="P57" s="129"/>
    </row>
    <row r="58" spans="2:16" ht="12.75" customHeight="1" x14ac:dyDescent="0.2">
      <c r="B58" s="148"/>
      <c r="C58" s="57"/>
      <c r="D58" s="57"/>
      <c r="E58" s="57"/>
      <c r="F58" s="57"/>
      <c r="G58" s="57"/>
      <c r="H58" s="57"/>
      <c r="I58" s="57"/>
      <c r="J58" s="57"/>
      <c r="K58" s="148"/>
      <c r="L58" s="139"/>
      <c r="M58" s="132" t="s">
        <v>147</v>
      </c>
      <c r="N58" s="132" t="s">
        <v>148</v>
      </c>
      <c r="O58" s="242"/>
      <c r="P58" s="129"/>
    </row>
    <row r="59" spans="2:16" ht="12.75" customHeight="1" x14ac:dyDescent="0.2">
      <c r="B59" s="148"/>
      <c r="C59" s="57"/>
      <c r="D59" s="57"/>
      <c r="E59" s="57"/>
      <c r="F59" s="57"/>
      <c r="G59" s="57"/>
      <c r="H59" s="57"/>
      <c r="I59" s="57"/>
      <c r="J59" s="57"/>
      <c r="K59" s="148"/>
      <c r="L59" s="139"/>
      <c r="M59" s="132" t="e">
        <f>+#REF!/#REF!</f>
        <v>#REF!</v>
      </c>
      <c r="N59" s="132" t="e">
        <f>+#REF!/#REF!</f>
        <v>#REF!</v>
      </c>
      <c r="O59" s="243"/>
      <c r="P59" s="129"/>
    </row>
    <row r="60" spans="2:16" ht="12.75" customHeight="1" x14ac:dyDescent="0.2">
      <c r="B60" s="148"/>
      <c r="C60" s="57"/>
      <c r="D60" s="57"/>
      <c r="E60" s="57"/>
      <c r="F60" s="57"/>
      <c r="G60" s="57"/>
      <c r="H60" s="57"/>
      <c r="I60" s="57"/>
      <c r="J60" s="57"/>
      <c r="K60" s="148"/>
      <c r="L60" s="139"/>
      <c r="M60" s="131"/>
      <c r="N60" s="131"/>
      <c r="O60" s="131"/>
    </row>
    <row r="61" spans="2:16" ht="12.75" customHeight="1" x14ac:dyDescent="0.2"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39"/>
      <c r="M61" s="131"/>
      <c r="N61" s="131"/>
      <c r="O61" s="131"/>
    </row>
    <row r="62" spans="2:16" x14ac:dyDescent="0.2">
      <c r="J62" s="10"/>
      <c r="K62" s="10"/>
      <c r="L62" s="139"/>
      <c r="M62" s="139"/>
      <c r="N62" s="139"/>
    </row>
    <row r="63" spans="2:16" x14ac:dyDescent="0.2">
      <c r="J63" s="10"/>
      <c r="K63" s="10"/>
      <c r="L63" s="139"/>
      <c r="M63" s="139"/>
      <c r="N63" s="139"/>
    </row>
    <row r="64" spans="2:16" x14ac:dyDescent="0.2">
      <c r="J64" s="10"/>
      <c r="K64" s="10"/>
      <c r="L64" s="139"/>
      <c r="M64" s="139"/>
      <c r="N64" s="139"/>
    </row>
    <row r="65" spans="10:11" x14ac:dyDescent="0.2">
      <c r="J65" s="10"/>
      <c r="K65" s="10"/>
    </row>
    <row r="66" spans="10:11" x14ac:dyDescent="0.2">
      <c r="J66" s="10"/>
      <c r="K66" s="10"/>
    </row>
  </sheetData>
  <sortState ref="D44:I46">
    <sortCondition ref="D43:D46"/>
  </sortState>
  <mergeCells count="5">
    <mergeCell ref="D9:D10"/>
    <mergeCell ref="I9:I10"/>
    <mergeCell ref="C4:J7"/>
    <mergeCell ref="E9:F9"/>
    <mergeCell ref="G9:H9"/>
  </mergeCells>
  <pageMargins left="0.75" right="0.75" top="1" bottom="1" header="0" footer="0"/>
  <pageSetup paperSize="11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B2:U45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12" width="11.42578125" style="4" customWidth="1"/>
    <col min="13" max="13" width="13.5703125" style="4" customWidth="1"/>
    <col min="14" max="14" width="12.85546875" style="4" bestFit="1" customWidth="1"/>
    <col min="15" max="15" width="13.42578125" style="4" customWidth="1"/>
    <col min="16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3.5" customHeight="1" x14ac:dyDescent="0.2">
      <c r="B6" s="161"/>
      <c r="C6" s="504" t="str">
        <f>+"Inscritos
Serie "&amp;TD!C2&amp;"/"&amp;TD!C1&amp;", "&amp;TD!D1&amp;" Semestre del año"</f>
        <v>Inscritos
Serie 2022/2026, I Semestre del año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</row>
    <row r="7" spans="2:21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</row>
    <row r="8" spans="2:21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</row>
    <row r="9" spans="2:21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</row>
    <row r="10" spans="2:21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</row>
    <row r="11" spans="2:21" ht="13.5" customHeight="1" x14ac:dyDescent="0.5">
      <c r="B11" s="161"/>
      <c r="C11" s="42"/>
      <c r="D11" s="42"/>
      <c r="E11" s="42"/>
      <c r="F11" s="42"/>
      <c r="G11" s="42"/>
      <c r="H11" s="42"/>
      <c r="I11" s="393"/>
      <c r="J11" s="394"/>
      <c r="K11" s="394"/>
      <c r="L11" s="394"/>
      <c r="M11" s="394"/>
      <c r="N11" s="394"/>
      <c r="O11" s="395"/>
      <c r="P11" s="42"/>
      <c r="Q11" s="42"/>
      <c r="R11" s="42"/>
      <c r="S11" s="42"/>
      <c r="T11" s="42"/>
      <c r="U11" s="161"/>
    </row>
    <row r="12" spans="2:21" ht="13.5" customHeight="1" x14ac:dyDescent="0.2">
      <c r="B12" s="161"/>
      <c r="C12" s="31"/>
      <c r="D12" s="31"/>
      <c r="E12" s="34"/>
      <c r="F12" s="34"/>
      <c r="G12" s="34"/>
      <c r="H12" s="34"/>
      <c r="I12" s="396"/>
      <c r="J12" s="397"/>
      <c r="K12" s="397"/>
      <c r="L12" s="397"/>
      <c r="M12" s="397"/>
      <c r="N12" s="422"/>
      <c r="O12" s="398"/>
      <c r="P12" s="34"/>
      <c r="Q12" s="34"/>
      <c r="R12" s="34"/>
      <c r="S12" s="31"/>
      <c r="T12" s="31"/>
      <c r="U12" s="161"/>
    </row>
    <row r="13" spans="2:21" ht="13.5" customHeight="1" x14ac:dyDescent="0.2">
      <c r="B13" s="161"/>
      <c r="C13" s="31"/>
      <c r="D13" s="31"/>
      <c r="E13" s="34"/>
      <c r="F13" s="34"/>
      <c r="G13" s="34"/>
      <c r="H13" s="34"/>
      <c r="I13" s="396"/>
      <c r="J13" s="31"/>
      <c r="K13" s="31"/>
      <c r="L13" s="31"/>
      <c r="M13" s="31"/>
      <c r="N13" s="423"/>
      <c r="O13" s="399"/>
      <c r="P13" s="34"/>
      <c r="Q13" s="34"/>
      <c r="R13" s="34"/>
      <c r="S13" s="31"/>
      <c r="T13" s="31"/>
      <c r="U13" s="161"/>
    </row>
    <row r="14" spans="2:21" ht="13.5" customHeight="1" x14ac:dyDescent="0.2">
      <c r="B14" s="161"/>
      <c r="C14" s="31"/>
      <c r="D14" s="31"/>
      <c r="E14" s="137"/>
      <c r="F14" s="137"/>
      <c r="G14" s="137"/>
      <c r="H14" s="137"/>
      <c r="I14" s="400"/>
      <c r="J14" s="34"/>
      <c r="K14" s="34"/>
      <c r="L14" s="34"/>
      <c r="M14" s="34"/>
      <c r="N14" s="34"/>
      <c r="O14" s="401"/>
      <c r="P14" s="34"/>
      <c r="Q14" s="34"/>
      <c r="R14" s="34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96"/>
      <c r="J15" s="397"/>
      <c r="K15" s="397"/>
      <c r="L15" s="397"/>
      <c r="M15" s="397"/>
      <c r="N15" s="422"/>
      <c r="O15" s="398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402"/>
      <c r="J16" s="403"/>
      <c r="K16" s="403"/>
      <c r="L16" s="403"/>
      <c r="M16" s="403"/>
      <c r="N16" s="403"/>
      <c r="O16" s="404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60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161"/>
    </row>
    <row r="24" spans="2:21" ht="13.5" customHeight="1" x14ac:dyDescent="0.2">
      <c r="B24" s="1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161"/>
    </row>
    <row r="25" spans="2:21" ht="13.5" customHeight="1" x14ac:dyDescent="0.2">
      <c r="B25" s="1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161"/>
    </row>
    <row r="26" spans="2:21" ht="13.5" customHeight="1" x14ac:dyDescent="0.2">
      <c r="B26" s="1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161"/>
    </row>
    <row r="27" spans="2:21" ht="13.5" customHeight="1" x14ac:dyDescent="0.2">
      <c r="B27" s="1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161"/>
    </row>
    <row r="28" spans="2:21" ht="13.5" customHeight="1" x14ac:dyDescent="0.2">
      <c r="B28" s="1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3.5" customHeight="1" x14ac:dyDescent="0.2">
      <c r="B41" s="161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1"/>
      <c r="T41" s="31"/>
      <c r="U41" s="161"/>
    </row>
    <row r="42" spans="2:21" ht="13.5" customHeight="1" x14ac:dyDescent="0.2">
      <c r="B42" s="161"/>
      <c r="C42" s="498" t="s">
        <v>138</v>
      </c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161"/>
    </row>
    <row r="43" spans="2:21" ht="13.5" customHeight="1" x14ac:dyDescent="0.2">
      <c r="B43" s="161"/>
      <c r="C43" s="40"/>
      <c r="D43" s="8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61"/>
    </row>
    <row r="44" spans="2:21" ht="13.5" customHeight="1" x14ac:dyDescent="0.2">
      <c r="B44" s="16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161"/>
    </row>
    <row r="45" spans="2:21" ht="12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X49"/>
  <sheetViews>
    <sheetView showGridLines="0" zoomScale="60" zoomScaleNormal="6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7" width="12.85546875" style="4" bestFit="1" customWidth="1"/>
    <col min="8" max="8" width="26.140625" style="4" bestFit="1" customWidth="1"/>
    <col min="9" max="9" width="19.42578125" style="4" bestFit="1" customWidth="1"/>
    <col min="10" max="10" width="12.85546875" style="4" bestFit="1" customWidth="1"/>
    <col min="11" max="23" width="11.42578125" style="4" customWidth="1"/>
    <col min="24" max="24" width="2.42578125" style="4" customWidth="1"/>
    <col min="25" max="25" width="14" style="4" bestFit="1" customWidth="1"/>
    <col min="26" max="16384" width="11.42578125" style="4"/>
  </cols>
  <sheetData>
    <row r="2" spans="2:24" ht="12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1"/>
      <c r="V2" s="161"/>
      <c r="W2" s="161"/>
      <c r="X2" s="161"/>
    </row>
    <row r="3" spans="2:24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1"/>
      <c r="W3" s="31"/>
      <c r="X3" s="161"/>
    </row>
    <row r="4" spans="2:24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31"/>
      <c r="X4" s="161"/>
    </row>
    <row r="5" spans="2:24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1"/>
      <c r="W5" s="31"/>
      <c r="X5" s="161"/>
    </row>
    <row r="6" spans="2:24" ht="13.5" customHeight="1" x14ac:dyDescent="0.2">
      <c r="B6" s="161"/>
      <c r="C6" s="504" t="str">
        <f>+"Matriculados Totales por Estrato
"&amp;TD!D1&amp; " Semestre de " &amp;TD!C1</f>
        <v>Matriculados Totales por Estrato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161"/>
    </row>
    <row r="7" spans="2:24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161"/>
    </row>
    <row r="8" spans="2:24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161"/>
    </row>
    <row r="9" spans="2:24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161"/>
    </row>
    <row r="10" spans="2:24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161"/>
    </row>
    <row r="11" spans="2:24" ht="13.5" customHeight="1" x14ac:dyDescent="0.5">
      <c r="B11" s="16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161"/>
    </row>
    <row r="12" spans="2:24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1"/>
      <c r="W12" s="31"/>
      <c r="X12" s="161"/>
    </row>
    <row r="13" spans="2:24" ht="13.5" customHeight="1" x14ac:dyDescent="0.2">
      <c r="B13" s="161"/>
      <c r="C13" s="31"/>
      <c r="D13" s="31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1"/>
      <c r="W13" s="31"/>
      <c r="X13" s="161"/>
    </row>
    <row r="14" spans="2:24" ht="13.5" customHeight="1" x14ac:dyDescent="0.2">
      <c r="B14" s="161"/>
      <c r="C14" s="31"/>
      <c r="D14" s="31"/>
      <c r="E14" s="137"/>
      <c r="F14" s="137"/>
      <c r="G14" s="137"/>
      <c r="H14" s="137"/>
      <c r="I14" s="137"/>
      <c r="J14" s="137"/>
      <c r="K14" s="137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1"/>
      <c r="W14" s="31"/>
      <c r="X14" s="161"/>
    </row>
    <row r="15" spans="2:24" ht="13.5" customHeight="1" x14ac:dyDescent="0.2">
      <c r="B15" s="161"/>
      <c r="C15" s="31"/>
      <c r="D15" s="31"/>
      <c r="E15" s="297"/>
      <c r="F15" s="297"/>
      <c r="G15" s="297"/>
      <c r="H15" s="297"/>
      <c r="I15" s="297"/>
      <c r="J15" s="297"/>
      <c r="K15" s="297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161"/>
    </row>
    <row r="16" spans="2:24" ht="13.5" customHeight="1" x14ac:dyDescent="0.2">
      <c r="B16" s="161"/>
      <c r="C16" s="31"/>
      <c r="D16" s="31"/>
      <c r="E16" s="298"/>
      <c r="F16" s="298"/>
      <c r="G16" s="298"/>
      <c r="H16" s="298"/>
      <c r="I16" s="298"/>
      <c r="J16" s="298"/>
      <c r="K16" s="298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161"/>
    </row>
    <row r="17" spans="2:24" ht="13.5" customHeight="1" x14ac:dyDescent="0.5">
      <c r="B17" s="161"/>
      <c r="C17" s="31"/>
      <c r="D17" s="31"/>
      <c r="E17" s="31"/>
      <c r="F17" s="31"/>
      <c r="G17" s="31"/>
      <c r="H17" s="445"/>
      <c r="I17" s="445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161"/>
    </row>
    <row r="18" spans="2:24" ht="13.5" customHeight="1" x14ac:dyDescent="0.5">
      <c r="B18" s="161"/>
      <c r="C18" s="31"/>
      <c r="D18" s="31"/>
      <c r="E18" s="31"/>
      <c r="F18" s="31"/>
      <c r="G18" s="31"/>
      <c r="H18" s="445"/>
      <c r="I18" s="445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161"/>
    </row>
    <row r="19" spans="2:24" ht="13.5" customHeight="1" x14ac:dyDescent="0.5">
      <c r="B19" s="161"/>
      <c r="C19" s="42"/>
      <c r="D19" s="42"/>
      <c r="E19" s="42"/>
      <c r="F19" s="42"/>
      <c r="G19" s="42"/>
      <c r="H19"/>
      <c r="I19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1"/>
      <c r="W19" s="31"/>
      <c r="X19" s="161"/>
    </row>
    <row r="20" spans="2:24" ht="13.5" customHeight="1" x14ac:dyDescent="0.5">
      <c r="B20" s="161"/>
      <c r="C20" s="42"/>
      <c r="D20" s="42"/>
      <c r="E20" s="42"/>
      <c r="F20" s="42"/>
      <c r="G20" s="42"/>
      <c r="H20"/>
      <c r="I20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1"/>
      <c r="W20" s="31"/>
      <c r="X20" s="161"/>
    </row>
    <row r="21" spans="2:24" ht="13.5" customHeight="1" x14ac:dyDescent="0.2">
      <c r="B21" s="161"/>
      <c r="C21" s="34"/>
      <c r="D21" s="34"/>
      <c r="E21" s="34"/>
      <c r="F21" s="34"/>
      <c r="G21" s="34"/>
      <c r="H21"/>
      <c r="I21"/>
      <c r="J21" s="137"/>
      <c r="K21" s="1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1"/>
      <c r="W21" s="31"/>
      <c r="X21" s="161"/>
    </row>
    <row r="22" spans="2:24" ht="13.5" customHeight="1" x14ac:dyDescent="0.2">
      <c r="B22" s="161"/>
      <c r="C22" s="34"/>
      <c r="D22" s="34"/>
      <c r="E22" s="34"/>
      <c r="F22" s="34"/>
      <c r="G22" s="34"/>
      <c r="H22"/>
      <c r="I22"/>
      <c r="J22" s="297"/>
      <c r="K22" s="297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161"/>
    </row>
    <row r="23" spans="2:24" ht="33.75" x14ac:dyDescent="0.5">
      <c r="B23" s="161"/>
      <c r="C23" s="42"/>
      <c r="D23" s="42"/>
      <c r="E23" s="42"/>
      <c r="F23" s="42"/>
      <c r="G23" s="42"/>
      <c r="H23"/>
      <c r="I23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1"/>
      <c r="W23" s="31"/>
      <c r="X23" s="161"/>
    </row>
    <row r="24" spans="2:24" ht="33.75" x14ac:dyDescent="0.2">
      <c r="B24" s="161"/>
      <c r="C24" s="34"/>
      <c r="D24" s="34"/>
      <c r="E24" s="34"/>
      <c r="F24" s="34"/>
      <c r="G24" s="34"/>
      <c r="H24"/>
      <c r="I24"/>
      <c r="J24" s="137"/>
      <c r="K24" s="1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1"/>
      <c r="W24" s="31"/>
      <c r="X24" s="161"/>
    </row>
    <row r="25" spans="2:24" ht="13.5" customHeight="1" x14ac:dyDescent="0.2">
      <c r="B25" s="161"/>
      <c r="C25" s="34"/>
      <c r="D25" s="34"/>
      <c r="E25" s="34"/>
      <c r="F25" s="34"/>
      <c r="G25" s="298"/>
      <c r="H25"/>
      <c r="I25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161"/>
    </row>
    <row r="26" spans="2:24" ht="13.5" customHeight="1" x14ac:dyDescent="0.5">
      <c r="B26" s="161"/>
      <c r="C26" s="137"/>
      <c r="D26" s="137"/>
      <c r="E26" s="34"/>
      <c r="F26" s="34"/>
      <c r="G26" s="42"/>
      <c r="H26"/>
      <c r="I26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31"/>
      <c r="V26" s="31"/>
      <c r="W26" s="31"/>
      <c r="X26" s="161"/>
    </row>
    <row r="27" spans="2:24" ht="13.5" customHeight="1" x14ac:dyDescent="0.5">
      <c r="B27" s="161"/>
      <c r="C27" s="298"/>
      <c r="D27" s="298"/>
      <c r="E27" s="31"/>
      <c r="F27" s="31"/>
      <c r="G27" s="42"/>
      <c r="H27"/>
      <c r="I27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31"/>
      <c r="V27" s="31"/>
      <c r="W27" s="31"/>
      <c r="X27" s="161"/>
    </row>
    <row r="28" spans="2:24" ht="13.5" customHeight="1" x14ac:dyDescent="0.5">
      <c r="B28" s="161"/>
      <c r="C28" s="42"/>
      <c r="D28" s="42"/>
      <c r="E28" s="42"/>
      <c r="F28" s="42"/>
      <c r="G28" s="34"/>
      <c r="H28"/>
      <c r="I28"/>
      <c r="J28" s="34"/>
      <c r="K28" s="34"/>
      <c r="L28" s="34"/>
      <c r="M28" s="34"/>
      <c r="N28" s="34"/>
      <c r="O28" s="34"/>
      <c r="P28" s="34"/>
      <c r="Q28" s="34"/>
      <c r="R28" s="34"/>
      <c r="S28" s="31"/>
      <c r="T28" s="31"/>
      <c r="U28" s="42"/>
      <c r="V28" s="42"/>
      <c r="W28" s="42"/>
      <c r="X28" s="161"/>
    </row>
    <row r="29" spans="2:24" ht="13.5" customHeight="1" x14ac:dyDescent="0.5">
      <c r="B29" s="161"/>
      <c r="C29" s="42"/>
      <c r="D29" s="42"/>
      <c r="E29" s="42"/>
      <c r="F29" s="42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1"/>
      <c r="T29" s="31"/>
      <c r="U29" s="42"/>
      <c r="V29" s="42"/>
      <c r="W29" s="42"/>
      <c r="X29" s="161"/>
    </row>
    <row r="30" spans="2:24" ht="13.5" customHeight="1" x14ac:dyDescent="0.2">
      <c r="B30" s="161"/>
      <c r="C30" s="34"/>
      <c r="D30" s="34"/>
      <c r="E30" s="34"/>
      <c r="F30" s="34"/>
      <c r="G30" s="137"/>
      <c r="H30" s="137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1"/>
      <c r="T30" s="31"/>
      <c r="U30" s="34"/>
      <c r="V30" s="31"/>
      <c r="W30" s="31"/>
      <c r="X30" s="161"/>
    </row>
    <row r="31" spans="2:24" ht="13.5" customHeight="1" x14ac:dyDescent="0.2">
      <c r="B31" s="161"/>
      <c r="C31" s="34"/>
      <c r="D31" s="34"/>
      <c r="E31" s="34"/>
      <c r="F31" s="34"/>
      <c r="G31" s="297"/>
      <c r="H31" s="297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4"/>
      <c r="V31" s="31"/>
      <c r="W31" s="31"/>
      <c r="X31" s="161"/>
    </row>
    <row r="32" spans="2:24" ht="13.5" customHeight="1" x14ac:dyDescent="0.2">
      <c r="B32" s="161"/>
      <c r="C32" s="137"/>
      <c r="D32" s="137"/>
      <c r="E32" s="34"/>
      <c r="F32" s="34"/>
      <c r="G32" s="297"/>
      <c r="H32" s="297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161"/>
    </row>
    <row r="33" spans="2:24" ht="13.5" customHeight="1" x14ac:dyDescent="0.2">
      <c r="B33" s="161"/>
      <c r="C33" s="297"/>
      <c r="D33" s="297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161"/>
    </row>
    <row r="34" spans="2:24" ht="13.5" customHeight="1" x14ac:dyDescent="0.2">
      <c r="B34" s="161"/>
      <c r="C34" s="298"/>
      <c r="D34" s="298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161"/>
    </row>
    <row r="35" spans="2:24" ht="13.5" customHeight="1" x14ac:dyDescent="0.5">
      <c r="B35" s="161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161"/>
    </row>
    <row r="36" spans="2:24" ht="33.75" x14ac:dyDescent="0.2">
      <c r="B36" s="161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1"/>
      <c r="P36" s="31"/>
      <c r="Q36" s="34"/>
      <c r="R36" s="34"/>
      <c r="S36" s="34"/>
      <c r="T36" s="34"/>
      <c r="U36" s="34"/>
      <c r="V36" s="31"/>
      <c r="W36" s="31"/>
      <c r="X36" s="161"/>
    </row>
    <row r="37" spans="2:24" x14ac:dyDescent="0.2">
      <c r="B37" s="161"/>
      <c r="C37" s="297"/>
      <c r="D37" s="297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161"/>
    </row>
    <row r="38" spans="2:24" ht="15" customHeight="1" x14ac:dyDescent="0.5">
      <c r="B38" s="161"/>
      <c r="C38" s="161"/>
      <c r="D38" s="161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1"/>
      <c r="V38" s="161"/>
      <c r="W38" s="161"/>
      <c r="X38" s="161"/>
    </row>
    <row r="39" spans="2:24" x14ac:dyDescent="0.2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2:24" x14ac:dyDescent="0.2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2:24" x14ac:dyDescent="0.2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2:24" x14ac:dyDescent="0.2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2:24" x14ac:dyDescent="0.2"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2:24" x14ac:dyDescent="0.2"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2:24" x14ac:dyDescent="0.2"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2:24" x14ac:dyDescent="0.2"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2:24" x14ac:dyDescent="0.2"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2:24" x14ac:dyDescent="0.2"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5:23" x14ac:dyDescent="0.2"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</sheetData>
  <mergeCells count="1">
    <mergeCell ref="C6:W9"/>
  </mergeCells>
  <phoneticPr fontId="10" type="noConversion"/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P111"/>
  <sheetViews>
    <sheetView zoomScale="85" zoomScaleNormal="85" workbookViewId="0"/>
  </sheetViews>
  <sheetFormatPr baseColWidth="10" defaultColWidth="11.42578125" defaultRowHeight="12.75" x14ac:dyDescent="0.2"/>
  <cols>
    <col min="1" max="1" width="16" style="10" customWidth="1"/>
    <col min="2" max="2" width="2.42578125" style="10" customWidth="1"/>
    <col min="3" max="4" width="11.42578125" style="10"/>
    <col min="5" max="5" width="49.5703125" style="10" customWidth="1"/>
    <col min="6" max="8" width="12.28515625" style="10" customWidth="1"/>
    <col min="9" max="11" width="11.42578125" style="10"/>
    <col min="12" max="12" width="13.28515625" style="226" bestFit="1" customWidth="1"/>
    <col min="13" max="14" width="2.42578125" style="10" customWidth="1"/>
    <col min="15" max="15" width="15.28515625" style="10" bestFit="1" customWidth="1"/>
    <col min="16" max="16" width="2.42578125" style="10" customWidth="1"/>
    <col min="17" max="16384" width="11.42578125" style="10"/>
  </cols>
  <sheetData>
    <row r="2" spans="2:16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20"/>
      <c r="M2" s="149"/>
      <c r="N2" s="149"/>
      <c r="O2" s="149"/>
      <c r="P2" s="149"/>
    </row>
    <row r="3" spans="2:16" ht="14.25" customHeight="1" x14ac:dyDescent="0.25">
      <c r="B3" s="148"/>
      <c r="C3" s="43"/>
      <c r="D3" s="43"/>
      <c r="E3" s="57"/>
      <c r="F3" s="53"/>
      <c r="G3" s="53"/>
      <c r="H3" s="53"/>
      <c r="I3" s="53"/>
      <c r="J3" s="53"/>
      <c r="K3" s="53"/>
      <c r="L3" s="221"/>
      <c r="M3" s="44"/>
      <c r="N3" s="44"/>
      <c r="O3" s="44"/>
      <c r="P3" s="149"/>
    </row>
    <row r="4" spans="2:16" ht="14.25" customHeight="1" x14ac:dyDescent="0.2">
      <c r="B4" s="148"/>
      <c r="C4" s="516" t="str">
        <f>+"Matriculados Totales por Estrato
"&amp;TD!D1&amp; " Semestre de " &amp;TD!C1</f>
        <v>Matriculados Totales por Estrato
I Semestre de 2026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149"/>
    </row>
    <row r="5" spans="2:16" ht="14.25" customHeight="1" x14ac:dyDescent="0.2">
      <c r="B5" s="148"/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149"/>
    </row>
    <row r="6" spans="2:16" ht="33.75" customHeight="1" x14ac:dyDescent="0.2">
      <c r="B6" s="148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149"/>
    </row>
    <row r="7" spans="2:16" ht="14.25" customHeight="1" x14ac:dyDescent="0.2">
      <c r="B7" s="148"/>
      <c r="C7" s="56"/>
      <c r="D7" s="56"/>
      <c r="E7" s="56"/>
      <c r="F7" s="56"/>
      <c r="G7" s="56"/>
      <c r="H7" s="56"/>
      <c r="I7" s="56"/>
      <c r="J7" s="56"/>
      <c r="K7" s="56"/>
      <c r="L7" s="222"/>
      <c r="M7" s="56"/>
      <c r="N7" s="56"/>
      <c r="O7" s="56"/>
      <c r="P7" s="149"/>
    </row>
    <row r="8" spans="2:16" ht="15.75" customHeight="1" x14ac:dyDescent="0.2">
      <c r="B8" s="148"/>
      <c r="C8" s="56"/>
      <c r="D8" s="56"/>
      <c r="E8" s="509" t="s">
        <v>153</v>
      </c>
      <c r="F8" s="514" t="s">
        <v>157</v>
      </c>
      <c r="G8" s="514" t="s">
        <v>158</v>
      </c>
      <c r="H8" s="514" t="s">
        <v>159</v>
      </c>
      <c r="I8" s="514" t="s">
        <v>160</v>
      </c>
      <c r="J8" s="514" t="s">
        <v>161</v>
      </c>
      <c r="K8" s="514" t="s">
        <v>162</v>
      </c>
      <c r="L8" s="520" t="s">
        <v>135</v>
      </c>
      <c r="M8" s="56"/>
      <c r="N8" s="56"/>
      <c r="O8" s="56"/>
      <c r="P8" s="149"/>
    </row>
    <row r="9" spans="2:16" ht="15.75" customHeight="1" x14ac:dyDescent="0.2">
      <c r="B9" s="148"/>
      <c r="C9" s="56"/>
      <c r="D9" s="56"/>
      <c r="E9" s="510"/>
      <c r="F9" s="515"/>
      <c r="G9" s="515"/>
      <c r="H9" s="515"/>
      <c r="I9" s="515"/>
      <c r="J9" s="515"/>
      <c r="K9" s="515"/>
      <c r="L9" s="521"/>
      <c r="M9" s="56"/>
      <c r="N9" s="56"/>
      <c r="O9" s="56"/>
      <c r="P9" s="149"/>
    </row>
    <row r="10" spans="2:16" ht="13.5" customHeight="1" x14ac:dyDescent="0.2">
      <c r="B10" s="148"/>
      <c r="C10" s="56"/>
      <c r="D10" s="56"/>
      <c r="E10" s="183" t="s">
        <v>21</v>
      </c>
      <c r="F10" s="184">
        <v>147</v>
      </c>
      <c r="G10" s="184">
        <v>212</v>
      </c>
      <c r="H10" s="184">
        <v>308</v>
      </c>
      <c r="I10" s="184">
        <v>359</v>
      </c>
      <c r="J10" s="184">
        <v>246</v>
      </c>
      <c r="K10" s="184">
        <v>239</v>
      </c>
      <c r="L10" s="184">
        <v>1511</v>
      </c>
      <c r="M10" s="56"/>
      <c r="N10" s="56"/>
      <c r="O10" s="236">
        <f t="shared" ref="O10:O45" si="0">+SUM(F10:K10)</f>
        <v>1511</v>
      </c>
      <c r="P10" s="149"/>
    </row>
    <row r="11" spans="2:16" ht="15.75" x14ac:dyDescent="0.2">
      <c r="B11" s="148"/>
      <c r="C11" s="43"/>
      <c r="D11" s="43"/>
      <c r="E11" s="47" t="s">
        <v>20</v>
      </c>
      <c r="F11" s="48">
        <v>39</v>
      </c>
      <c r="G11" s="48">
        <v>56</v>
      </c>
      <c r="H11" s="48">
        <v>96</v>
      </c>
      <c r="I11" s="48">
        <v>155</v>
      </c>
      <c r="J11" s="48">
        <v>130</v>
      </c>
      <c r="K11" s="48">
        <v>152</v>
      </c>
      <c r="L11" s="49">
        <v>628</v>
      </c>
      <c r="M11" s="44"/>
      <c r="N11" s="44"/>
      <c r="O11" s="236">
        <f t="shared" si="0"/>
        <v>628</v>
      </c>
      <c r="P11" s="149"/>
    </row>
    <row r="12" spans="2:16" ht="15.75" x14ac:dyDescent="0.2">
      <c r="B12" s="148"/>
      <c r="C12" s="43"/>
      <c r="D12" s="43"/>
      <c r="E12" s="50" t="s">
        <v>40</v>
      </c>
      <c r="F12" s="51">
        <v>42</v>
      </c>
      <c r="G12" s="51">
        <v>53</v>
      </c>
      <c r="H12" s="51">
        <v>46</v>
      </c>
      <c r="I12" s="51">
        <v>23</v>
      </c>
      <c r="J12" s="51">
        <v>4</v>
      </c>
      <c r="K12" s="51">
        <v>5</v>
      </c>
      <c r="L12" s="52">
        <v>173</v>
      </c>
      <c r="M12" s="44"/>
      <c r="N12" s="44"/>
      <c r="O12" s="236">
        <f t="shared" si="0"/>
        <v>173</v>
      </c>
      <c r="P12" s="149"/>
    </row>
    <row r="13" spans="2:16" ht="14.25" customHeight="1" x14ac:dyDescent="0.2">
      <c r="B13" s="148"/>
      <c r="C13" s="43"/>
      <c r="D13" s="43"/>
      <c r="E13" s="47" t="s">
        <v>24</v>
      </c>
      <c r="F13" s="48">
        <v>66</v>
      </c>
      <c r="G13" s="48">
        <v>103</v>
      </c>
      <c r="H13" s="48">
        <v>166</v>
      </c>
      <c r="I13" s="48">
        <v>181</v>
      </c>
      <c r="J13" s="48">
        <v>112</v>
      </c>
      <c r="K13" s="48">
        <v>82</v>
      </c>
      <c r="L13" s="49">
        <v>710</v>
      </c>
      <c r="M13" s="44"/>
      <c r="N13" s="44"/>
      <c r="O13" s="236">
        <f t="shared" si="0"/>
        <v>710</v>
      </c>
      <c r="P13" s="149"/>
    </row>
    <row r="14" spans="2:16" ht="15.75" x14ac:dyDescent="0.2">
      <c r="B14" s="148"/>
      <c r="C14" s="43"/>
      <c r="D14" s="43"/>
      <c r="E14" s="186" t="s">
        <v>149</v>
      </c>
      <c r="F14" s="184">
        <v>135</v>
      </c>
      <c r="G14" s="184">
        <v>191</v>
      </c>
      <c r="H14" s="184">
        <v>228</v>
      </c>
      <c r="I14" s="184">
        <v>225</v>
      </c>
      <c r="J14" s="184">
        <v>110</v>
      </c>
      <c r="K14" s="184">
        <v>95</v>
      </c>
      <c r="L14" s="223">
        <v>984</v>
      </c>
      <c r="M14" s="44"/>
      <c r="N14" s="44"/>
      <c r="O14" s="236">
        <f t="shared" si="0"/>
        <v>984</v>
      </c>
      <c r="P14" s="149"/>
    </row>
    <row r="15" spans="2:16" ht="15.75" x14ac:dyDescent="0.2">
      <c r="B15" s="148"/>
      <c r="C15" s="43"/>
      <c r="D15" s="43"/>
      <c r="E15" s="47" t="s">
        <v>50</v>
      </c>
      <c r="F15" s="48">
        <v>15</v>
      </c>
      <c r="G15" s="48">
        <v>16</v>
      </c>
      <c r="H15" s="48">
        <v>28</v>
      </c>
      <c r="I15" s="48">
        <v>20</v>
      </c>
      <c r="J15" s="48">
        <v>9</v>
      </c>
      <c r="K15" s="48">
        <v>7</v>
      </c>
      <c r="L15" s="49">
        <v>95</v>
      </c>
      <c r="M15" s="54"/>
      <c r="N15" s="54"/>
      <c r="O15" s="236">
        <f t="shared" si="0"/>
        <v>95</v>
      </c>
      <c r="P15" s="149"/>
    </row>
    <row r="16" spans="2:16" ht="15.75" x14ac:dyDescent="0.2">
      <c r="B16" s="148"/>
      <c r="C16" s="43"/>
      <c r="D16" s="43"/>
      <c r="E16" s="50" t="s">
        <v>4</v>
      </c>
      <c r="F16" s="51">
        <v>80</v>
      </c>
      <c r="G16" s="51">
        <v>125</v>
      </c>
      <c r="H16" s="51">
        <v>133</v>
      </c>
      <c r="I16" s="51">
        <v>142</v>
      </c>
      <c r="J16" s="51">
        <v>83</v>
      </c>
      <c r="K16" s="51">
        <v>73</v>
      </c>
      <c r="L16" s="52">
        <v>636</v>
      </c>
      <c r="M16" s="54"/>
      <c r="N16" s="54"/>
      <c r="O16" s="236">
        <f t="shared" si="0"/>
        <v>636</v>
      </c>
      <c r="P16" s="149"/>
    </row>
    <row r="17" spans="2:16" ht="15.75" x14ac:dyDescent="0.2">
      <c r="B17" s="148"/>
      <c r="C17" s="43"/>
      <c r="D17" s="43"/>
      <c r="E17" s="47" t="s">
        <v>30</v>
      </c>
      <c r="F17" s="48">
        <v>40</v>
      </c>
      <c r="G17" s="48">
        <v>50</v>
      </c>
      <c r="H17" s="48">
        <v>67</v>
      </c>
      <c r="I17" s="48">
        <v>63</v>
      </c>
      <c r="J17" s="48">
        <v>18</v>
      </c>
      <c r="K17" s="48">
        <v>15</v>
      </c>
      <c r="L17" s="49">
        <v>253</v>
      </c>
      <c r="M17" s="54"/>
      <c r="N17" s="54"/>
      <c r="O17" s="236">
        <f t="shared" si="0"/>
        <v>253</v>
      </c>
      <c r="P17" s="149"/>
    </row>
    <row r="18" spans="2:16" ht="15.75" x14ac:dyDescent="0.2">
      <c r="B18" s="148"/>
      <c r="C18" s="43"/>
      <c r="D18" s="43"/>
      <c r="E18" s="186" t="s">
        <v>150</v>
      </c>
      <c r="F18" s="184">
        <v>375</v>
      </c>
      <c r="G18" s="184">
        <v>491</v>
      </c>
      <c r="H18" s="184">
        <v>369</v>
      </c>
      <c r="I18" s="184">
        <v>338</v>
      </c>
      <c r="J18" s="184">
        <v>208</v>
      </c>
      <c r="K18" s="184">
        <v>178</v>
      </c>
      <c r="L18" s="223">
        <v>1959</v>
      </c>
      <c r="M18" s="54"/>
      <c r="N18" s="54"/>
      <c r="O18" s="236">
        <f t="shared" si="0"/>
        <v>1959</v>
      </c>
      <c r="P18" s="149"/>
    </row>
    <row r="19" spans="2:16" ht="15.75" x14ac:dyDescent="0.2">
      <c r="B19" s="148"/>
      <c r="C19" s="43"/>
      <c r="D19" s="43"/>
      <c r="E19" s="47" t="s">
        <v>29</v>
      </c>
      <c r="F19" s="48">
        <v>90</v>
      </c>
      <c r="G19" s="48">
        <v>79</v>
      </c>
      <c r="H19" s="48">
        <v>33</v>
      </c>
      <c r="I19" s="48">
        <v>13</v>
      </c>
      <c r="J19" s="48">
        <v>4</v>
      </c>
      <c r="K19" s="48">
        <v>0</v>
      </c>
      <c r="L19" s="49">
        <v>219</v>
      </c>
      <c r="M19" s="54"/>
      <c r="N19" s="54"/>
      <c r="O19" s="236">
        <f t="shared" si="0"/>
        <v>219</v>
      </c>
      <c r="P19" s="149"/>
    </row>
    <row r="20" spans="2:16" ht="15.75" x14ac:dyDescent="0.2">
      <c r="B20" s="148"/>
      <c r="C20" s="43"/>
      <c r="D20" s="43"/>
      <c r="E20" s="50" t="s">
        <v>22</v>
      </c>
      <c r="F20" s="51">
        <v>241</v>
      </c>
      <c r="G20" s="51">
        <v>347</v>
      </c>
      <c r="H20" s="51">
        <v>275</v>
      </c>
      <c r="I20" s="51">
        <v>289</v>
      </c>
      <c r="J20" s="51">
        <v>174</v>
      </c>
      <c r="K20" s="51">
        <v>163</v>
      </c>
      <c r="L20" s="52">
        <v>1489</v>
      </c>
      <c r="M20" s="54"/>
      <c r="N20" s="54"/>
      <c r="O20" s="236">
        <f t="shared" si="0"/>
        <v>1489</v>
      </c>
      <c r="P20" s="149"/>
    </row>
    <row r="21" spans="2:16" ht="15.75" x14ac:dyDescent="0.2">
      <c r="B21" s="148"/>
      <c r="C21" s="43"/>
      <c r="D21" s="43"/>
      <c r="E21" s="47" t="s">
        <v>11</v>
      </c>
      <c r="F21" s="48">
        <v>44</v>
      </c>
      <c r="G21" s="48">
        <v>65</v>
      </c>
      <c r="H21" s="48">
        <v>61</v>
      </c>
      <c r="I21" s="48">
        <v>36</v>
      </c>
      <c r="J21" s="48">
        <v>30</v>
      </c>
      <c r="K21" s="48">
        <v>15</v>
      </c>
      <c r="L21" s="49">
        <v>251</v>
      </c>
      <c r="M21" s="54"/>
      <c r="N21" s="54"/>
      <c r="O21" s="236">
        <f t="shared" si="0"/>
        <v>251</v>
      </c>
      <c r="P21" s="149"/>
    </row>
    <row r="22" spans="2:16" ht="15.75" x14ac:dyDescent="0.2">
      <c r="B22" s="148"/>
      <c r="C22" s="43"/>
      <c r="D22" s="43"/>
      <c r="E22" s="186" t="s">
        <v>151</v>
      </c>
      <c r="F22" s="184">
        <v>413</v>
      </c>
      <c r="G22" s="184">
        <v>564</v>
      </c>
      <c r="H22" s="184">
        <v>626</v>
      </c>
      <c r="I22" s="184">
        <v>517</v>
      </c>
      <c r="J22" s="184">
        <v>248</v>
      </c>
      <c r="K22" s="184">
        <v>161</v>
      </c>
      <c r="L22" s="184">
        <v>2529</v>
      </c>
      <c r="M22" s="54"/>
      <c r="N22" s="54"/>
      <c r="O22" s="236">
        <f t="shared" si="0"/>
        <v>2529</v>
      </c>
      <c r="P22" s="149"/>
    </row>
    <row r="23" spans="2:16" ht="15.75" x14ac:dyDescent="0.2">
      <c r="B23" s="148"/>
      <c r="C23" s="43"/>
      <c r="D23" s="43"/>
      <c r="E23" s="47" t="s">
        <v>28</v>
      </c>
      <c r="F23" s="48">
        <v>74</v>
      </c>
      <c r="G23" s="48">
        <v>93</v>
      </c>
      <c r="H23" s="48">
        <v>95</v>
      </c>
      <c r="I23" s="48">
        <v>98</v>
      </c>
      <c r="J23" s="48">
        <v>48</v>
      </c>
      <c r="K23" s="48">
        <v>27</v>
      </c>
      <c r="L23" s="49">
        <v>435</v>
      </c>
      <c r="M23" s="54"/>
      <c r="N23" s="54"/>
      <c r="O23" s="236">
        <f t="shared" si="0"/>
        <v>435</v>
      </c>
      <c r="P23" s="149"/>
    </row>
    <row r="24" spans="2:16" ht="15.75" x14ac:dyDescent="0.2">
      <c r="B24" s="148"/>
      <c r="C24" s="43"/>
      <c r="D24" s="43"/>
      <c r="E24" s="50" t="s">
        <v>77</v>
      </c>
      <c r="F24" s="51">
        <v>150</v>
      </c>
      <c r="G24" s="51">
        <v>196</v>
      </c>
      <c r="H24" s="51">
        <v>199</v>
      </c>
      <c r="I24" s="51">
        <v>159</v>
      </c>
      <c r="J24" s="51">
        <v>73</v>
      </c>
      <c r="K24" s="51">
        <v>37</v>
      </c>
      <c r="L24" s="52">
        <v>814</v>
      </c>
      <c r="M24" s="54"/>
      <c r="N24" s="54"/>
      <c r="O24" s="236">
        <f t="shared" si="0"/>
        <v>814</v>
      </c>
      <c r="P24" s="149"/>
    </row>
    <row r="25" spans="2:16" ht="15.75" x14ac:dyDescent="0.2">
      <c r="B25" s="148"/>
      <c r="C25" s="43"/>
      <c r="D25" s="43"/>
      <c r="E25" s="47" t="s">
        <v>53</v>
      </c>
      <c r="F25" s="48">
        <v>33</v>
      </c>
      <c r="G25" s="48">
        <v>33</v>
      </c>
      <c r="H25" s="48">
        <v>36</v>
      </c>
      <c r="I25" s="48">
        <v>22</v>
      </c>
      <c r="J25" s="48">
        <v>8</v>
      </c>
      <c r="K25" s="48">
        <v>5</v>
      </c>
      <c r="L25" s="49">
        <v>137</v>
      </c>
      <c r="M25" s="54"/>
      <c r="N25" s="54"/>
      <c r="O25" s="236">
        <f t="shared" si="0"/>
        <v>137</v>
      </c>
      <c r="P25" s="149"/>
    </row>
    <row r="26" spans="2:16" ht="15.75" x14ac:dyDescent="0.2">
      <c r="B26" s="148"/>
      <c r="C26" s="43"/>
      <c r="D26" s="43"/>
      <c r="E26" s="50" t="s">
        <v>27</v>
      </c>
      <c r="F26" s="51">
        <v>35</v>
      </c>
      <c r="G26" s="51">
        <v>49</v>
      </c>
      <c r="H26" s="51">
        <v>65</v>
      </c>
      <c r="I26" s="51">
        <v>35</v>
      </c>
      <c r="J26" s="51">
        <v>23</v>
      </c>
      <c r="K26" s="51">
        <v>11</v>
      </c>
      <c r="L26" s="52">
        <v>218</v>
      </c>
      <c r="M26" s="54"/>
      <c r="N26" s="54"/>
      <c r="O26" s="236">
        <f t="shared" si="0"/>
        <v>218</v>
      </c>
      <c r="P26" s="149"/>
    </row>
    <row r="27" spans="2:16" ht="15.75" x14ac:dyDescent="0.2">
      <c r="B27" s="148"/>
      <c r="C27" s="43"/>
      <c r="D27" s="43"/>
      <c r="E27" s="47" t="s">
        <v>14</v>
      </c>
      <c r="F27" s="48">
        <v>68</v>
      </c>
      <c r="G27" s="48">
        <v>108</v>
      </c>
      <c r="H27" s="48">
        <v>131</v>
      </c>
      <c r="I27" s="48">
        <v>141</v>
      </c>
      <c r="J27" s="48">
        <v>65</v>
      </c>
      <c r="K27" s="48">
        <v>62</v>
      </c>
      <c r="L27" s="49">
        <v>575</v>
      </c>
      <c r="M27" s="54"/>
      <c r="N27" s="54"/>
      <c r="O27" s="236">
        <f t="shared" si="0"/>
        <v>575</v>
      </c>
      <c r="P27" s="149"/>
    </row>
    <row r="28" spans="2:16" ht="15.75" x14ac:dyDescent="0.2">
      <c r="B28" s="148"/>
      <c r="C28" s="43"/>
      <c r="D28" s="43"/>
      <c r="E28" s="50" t="s">
        <v>23</v>
      </c>
      <c r="F28" s="51">
        <v>53</v>
      </c>
      <c r="G28" s="51">
        <v>85</v>
      </c>
      <c r="H28" s="51">
        <v>100</v>
      </c>
      <c r="I28" s="51">
        <v>62</v>
      </c>
      <c r="J28" s="51">
        <v>31</v>
      </c>
      <c r="K28" s="51">
        <v>19</v>
      </c>
      <c r="L28" s="52">
        <v>350</v>
      </c>
      <c r="M28" s="54"/>
      <c r="N28" s="54"/>
      <c r="O28" s="236">
        <f t="shared" si="0"/>
        <v>350</v>
      </c>
      <c r="P28" s="149"/>
    </row>
    <row r="29" spans="2:16" ht="15.75" x14ac:dyDescent="0.2">
      <c r="B29" s="148"/>
      <c r="C29" s="43"/>
      <c r="D29" s="43"/>
      <c r="E29" s="186" t="s">
        <v>74</v>
      </c>
      <c r="F29" s="184">
        <v>171</v>
      </c>
      <c r="G29" s="184">
        <v>206</v>
      </c>
      <c r="H29" s="184">
        <v>316</v>
      </c>
      <c r="I29" s="184">
        <v>296</v>
      </c>
      <c r="J29" s="184">
        <v>155</v>
      </c>
      <c r="K29" s="184">
        <v>133</v>
      </c>
      <c r="L29" s="184">
        <v>1277</v>
      </c>
      <c r="M29" s="54"/>
      <c r="N29" s="54"/>
      <c r="O29" s="236">
        <f t="shared" si="0"/>
        <v>1277</v>
      </c>
      <c r="P29" s="149"/>
    </row>
    <row r="30" spans="2:16" ht="15.75" x14ac:dyDescent="0.2">
      <c r="B30" s="148"/>
      <c r="C30" s="43"/>
      <c r="D30" s="43"/>
      <c r="E30" s="47" t="s">
        <v>73</v>
      </c>
      <c r="F30" s="48">
        <v>51</v>
      </c>
      <c r="G30" s="48">
        <v>49</v>
      </c>
      <c r="H30" s="48">
        <v>99</v>
      </c>
      <c r="I30" s="48">
        <v>84</v>
      </c>
      <c r="J30" s="48">
        <v>45</v>
      </c>
      <c r="K30" s="48">
        <v>44</v>
      </c>
      <c r="L30" s="49">
        <v>372</v>
      </c>
      <c r="M30" s="54"/>
      <c r="N30" s="54"/>
      <c r="O30" s="236">
        <f t="shared" si="0"/>
        <v>372</v>
      </c>
      <c r="P30" s="149"/>
    </row>
    <row r="31" spans="2:16" ht="15.75" x14ac:dyDescent="0.2">
      <c r="B31" s="148"/>
      <c r="C31" s="43"/>
      <c r="D31" s="43"/>
      <c r="E31" s="50" t="s">
        <v>17</v>
      </c>
      <c r="F31" s="51">
        <v>22</v>
      </c>
      <c r="G31" s="51">
        <v>19</v>
      </c>
      <c r="H31" s="51">
        <v>28</v>
      </c>
      <c r="I31" s="51">
        <v>33</v>
      </c>
      <c r="J31" s="51">
        <v>18</v>
      </c>
      <c r="K31" s="51">
        <v>15</v>
      </c>
      <c r="L31" s="52">
        <v>135</v>
      </c>
      <c r="M31" s="54"/>
      <c r="N31" s="54"/>
      <c r="O31" s="236">
        <f t="shared" si="0"/>
        <v>135</v>
      </c>
      <c r="P31" s="149"/>
    </row>
    <row r="32" spans="2:16" ht="15.75" x14ac:dyDescent="0.2">
      <c r="B32" s="148"/>
      <c r="C32" s="43"/>
      <c r="D32" s="43"/>
      <c r="E32" s="373" t="s">
        <v>33</v>
      </c>
      <c r="F32" s="377">
        <v>5</v>
      </c>
      <c r="G32" s="377">
        <v>6</v>
      </c>
      <c r="H32" s="377">
        <v>7</v>
      </c>
      <c r="I32" s="377">
        <v>7</v>
      </c>
      <c r="J32" s="377">
        <v>1</v>
      </c>
      <c r="K32" s="377">
        <v>1</v>
      </c>
      <c r="L32" s="376">
        <v>27</v>
      </c>
      <c r="M32" s="54"/>
      <c r="N32" s="54"/>
      <c r="O32" s="236">
        <f>+SUM(F32:K32)</f>
        <v>27</v>
      </c>
      <c r="P32" s="149"/>
    </row>
    <row r="33" spans="2:16" ht="15.75" x14ac:dyDescent="0.2">
      <c r="B33" s="148"/>
      <c r="C33" s="43"/>
      <c r="D33" s="43"/>
      <c r="E33" s="47" t="s">
        <v>82</v>
      </c>
      <c r="F33" s="48">
        <v>9</v>
      </c>
      <c r="G33" s="48">
        <v>15</v>
      </c>
      <c r="H33" s="48">
        <v>33</v>
      </c>
      <c r="I33" s="48">
        <v>15</v>
      </c>
      <c r="J33" s="48">
        <v>11</v>
      </c>
      <c r="K33" s="48">
        <v>6</v>
      </c>
      <c r="L33" s="49">
        <v>89</v>
      </c>
      <c r="M33" s="54"/>
      <c r="N33" s="54"/>
      <c r="O33" s="236">
        <f t="shared" si="0"/>
        <v>89</v>
      </c>
      <c r="P33" s="149"/>
    </row>
    <row r="34" spans="2:16" ht="15.75" x14ac:dyDescent="0.2">
      <c r="B34" s="148"/>
      <c r="C34" s="43"/>
      <c r="D34" s="43"/>
      <c r="E34" s="50" t="s">
        <v>34</v>
      </c>
      <c r="F34" s="51">
        <v>84</v>
      </c>
      <c r="G34" s="51">
        <v>117</v>
      </c>
      <c r="H34" s="51">
        <v>149</v>
      </c>
      <c r="I34" s="51">
        <v>157</v>
      </c>
      <c r="J34" s="51">
        <v>80</v>
      </c>
      <c r="K34" s="51">
        <v>67</v>
      </c>
      <c r="L34" s="52">
        <v>654</v>
      </c>
      <c r="M34" s="54"/>
      <c r="N34" s="54"/>
      <c r="O34" s="236">
        <f t="shared" si="0"/>
        <v>654</v>
      </c>
      <c r="P34" s="149"/>
    </row>
    <row r="35" spans="2:16" ht="15.75" x14ac:dyDescent="0.2">
      <c r="B35" s="148"/>
      <c r="C35" s="43"/>
      <c r="D35" s="43"/>
      <c r="E35" s="186" t="s">
        <v>666</v>
      </c>
      <c r="F35" s="184">
        <v>12</v>
      </c>
      <c r="G35" s="184">
        <v>16</v>
      </c>
      <c r="H35" s="184">
        <v>18</v>
      </c>
      <c r="I35" s="184">
        <v>18</v>
      </c>
      <c r="J35" s="184">
        <v>4</v>
      </c>
      <c r="K35" s="184">
        <v>2</v>
      </c>
      <c r="L35" s="184">
        <v>70</v>
      </c>
      <c r="M35" s="54"/>
      <c r="N35" s="54"/>
      <c r="O35" s="236">
        <f t="shared" si="0"/>
        <v>70</v>
      </c>
      <c r="P35" s="149"/>
    </row>
    <row r="36" spans="2:16" ht="15.75" x14ac:dyDescent="0.2">
      <c r="B36" s="148"/>
      <c r="C36" s="43"/>
      <c r="D36" s="43"/>
      <c r="E36" s="47" t="s">
        <v>83</v>
      </c>
      <c r="F36" s="48">
        <v>12</v>
      </c>
      <c r="G36" s="48">
        <v>16</v>
      </c>
      <c r="H36" s="48">
        <v>18</v>
      </c>
      <c r="I36" s="48">
        <v>18</v>
      </c>
      <c r="J36" s="48">
        <v>4</v>
      </c>
      <c r="K36" s="48">
        <v>2</v>
      </c>
      <c r="L36" s="49">
        <v>70</v>
      </c>
      <c r="M36" s="54"/>
      <c r="N36" s="54"/>
      <c r="O36" s="236">
        <f t="shared" si="0"/>
        <v>70</v>
      </c>
      <c r="P36" s="149"/>
    </row>
    <row r="37" spans="2:16" ht="15.75" x14ac:dyDescent="0.2">
      <c r="B37" s="148"/>
      <c r="C37" s="43"/>
      <c r="D37" s="43"/>
      <c r="E37" s="50" t="s">
        <v>171</v>
      </c>
      <c r="F37" s="51"/>
      <c r="G37" s="51"/>
      <c r="H37" s="51"/>
      <c r="I37" s="51"/>
      <c r="J37" s="51"/>
      <c r="K37" s="51"/>
      <c r="L37" s="52">
        <v>0</v>
      </c>
      <c r="M37" s="54"/>
      <c r="N37" s="54"/>
      <c r="O37" s="236">
        <f t="shared" si="0"/>
        <v>0</v>
      </c>
      <c r="P37" s="149"/>
    </row>
    <row r="38" spans="2:16" ht="15.75" x14ac:dyDescent="0.2">
      <c r="B38" s="148"/>
      <c r="C38" s="43"/>
      <c r="D38" s="43"/>
      <c r="E38" s="47" t="s">
        <v>96</v>
      </c>
      <c r="F38" s="48"/>
      <c r="G38" s="48"/>
      <c r="H38" s="48"/>
      <c r="I38" s="48"/>
      <c r="J38" s="48"/>
      <c r="K38" s="48"/>
      <c r="L38" s="49">
        <v>0</v>
      </c>
      <c r="M38" s="54"/>
      <c r="N38" s="54"/>
      <c r="O38" s="236">
        <f t="shared" si="0"/>
        <v>0</v>
      </c>
      <c r="P38" s="149"/>
    </row>
    <row r="39" spans="2:16" ht="15.75" x14ac:dyDescent="0.2">
      <c r="B39" s="148"/>
      <c r="C39" s="43"/>
      <c r="D39" s="43"/>
      <c r="E39" s="186" t="s">
        <v>78</v>
      </c>
      <c r="F39" s="184">
        <v>77</v>
      </c>
      <c r="G39" s="184">
        <v>138</v>
      </c>
      <c r="H39" s="184">
        <v>181</v>
      </c>
      <c r="I39" s="184">
        <v>176</v>
      </c>
      <c r="J39" s="184">
        <v>90</v>
      </c>
      <c r="K39" s="184">
        <v>78</v>
      </c>
      <c r="L39" s="184">
        <v>740</v>
      </c>
      <c r="M39" s="54"/>
      <c r="N39" s="54"/>
      <c r="O39" s="236">
        <f t="shared" si="0"/>
        <v>740</v>
      </c>
      <c r="P39" s="149"/>
    </row>
    <row r="40" spans="2:16" ht="15.75" x14ac:dyDescent="0.2">
      <c r="B40" s="148"/>
      <c r="C40" s="43"/>
      <c r="D40" s="43"/>
      <c r="E40" s="47" t="s">
        <v>39</v>
      </c>
      <c r="F40" s="48">
        <v>42</v>
      </c>
      <c r="G40" s="48">
        <v>58</v>
      </c>
      <c r="H40" s="48">
        <v>91</v>
      </c>
      <c r="I40" s="48">
        <v>82</v>
      </c>
      <c r="J40" s="48">
        <v>45</v>
      </c>
      <c r="K40" s="48">
        <v>39</v>
      </c>
      <c r="L40" s="49">
        <v>357</v>
      </c>
      <c r="M40" s="54"/>
      <c r="N40" s="54"/>
      <c r="O40" s="236">
        <f t="shared" si="0"/>
        <v>357</v>
      </c>
      <c r="P40" s="149"/>
    </row>
    <row r="41" spans="2:16" ht="15.75" x14ac:dyDescent="0.2">
      <c r="B41" s="148"/>
      <c r="C41" s="43"/>
      <c r="D41" s="43"/>
      <c r="E41" s="50" t="s">
        <v>48</v>
      </c>
      <c r="F41" s="51">
        <v>26</v>
      </c>
      <c r="G41" s="51">
        <v>58</v>
      </c>
      <c r="H41" s="51">
        <v>64</v>
      </c>
      <c r="I41" s="51">
        <v>59</v>
      </c>
      <c r="J41" s="51">
        <v>28</v>
      </c>
      <c r="K41" s="51">
        <v>18</v>
      </c>
      <c r="L41" s="52">
        <v>253</v>
      </c>
      <c r="M41" s="54"/>
      <c r="N41" s="54"/>
      <c r="O41" s="236">
        <f t="shared" si="0"/>
        <v>253</v>
      </c>
      <c r="P41" s="149"/>
    </row>
    <row r="42" spans="2:16" ht="15.75" x14ac:dyDescent="0.2">
      <c r="B42" s="148"/>
      <c r="C42" s="43"/>
      <c r="D42" s="43"/>
      <c r="E42" s="47" t="s">
        <v>26</v>
      </c>
      <c r="F42" s="48">
        <v>9</v>
      </c>
      <c r="G42" s="48">
        <v>22</v>
      </c>
      <c r="H42" s="48">
        <v>26</v>
      </c>
      <c r="I42" s="48">
        <v>35</v>
      </c>
      <c r="J42" s="48">
        <v>17</v>
      </c>
      <c r="K42" s="48">
        <v>21</v>
      </c>
      <c r="L42" s="49">
        <v>130</v>
      </c>
      <c r="M42" s="54"/>
      <c r="N42" s="54"/>
      <c r="O42" s="236">
        <f t="shared" si="0"/>
        <v>130</v>
      </c>
      <c r="P42" s="149"/>
    </row>
    <row r="43" spans="2:16" ht="15.75" x14ac:dyDescent="0.2">
      <c r="B43" s="148"/>
      <c r="C43" s="43"/>
      <c r="D43" s="43"/>
      <c r="E43" s="186" t="s">
        <v>152</v>
      </c>
      <c r="F43" s="184">
        <v>77</v>
      </c>
      <c r="G43" s="184">
        <v>94</v>
      </c>
      <c r="H43" s="184">
        <v>92</v>
      </c>
      <c r="I43" s="184">
        <v>77</v>
      </c>
      <c r="J43" s="184">
        <v>22</v>
      </c>
      <c r="K43" s="184">
        <v>13</v>
      </c>
      <c r="L43" s="184">
        <v>375</v>
      </c>
      <c r="M43" s="54"/>
      <c r="N43" s="54"/>
      <c r="O43" s="236">
        <f t="shared" si="0"/>
        <v>375</v>
      </c>
      <c r="P43" s="149"/>
    </row>
    <row r="44" spans="2:16" ht="15.75" x14ac:dyDescent="0.2">
      <c r="B44" s="148"/>
      <c r="C44" s="43"/>
      <c r="D44" s="43"/>
      <c r="E44" s="47" t="s">
        <v>18</v>
      </c>
      <c r="F44" s="48">
        <v>32</v>
      </c>
      <c r="G44" s="48">
        <v>41</v>
      </c>
      <c r="H44" s="48">
        <v>67</v>
      </c>
      <c r="I44" s="48">
        <v>49</v>
      </c>
      <c r="J44" s="48">
        <v>15</v>
      </c>
      <c r="K44" s="48">
        <v>9</v>
      </c>
      <c r="L44" s="49">
        <v>213</v>
      </c>
      <c r="M44" s="54"/>
      <c r="N44" s="54"/>
      <c r="O44" s="236">
        <f t="shared" si="0"/>
        <v>213</v>
      </c>
      <c r="P44" s="149"/>
    </row>
    <row r="45" spans="2:16" ht="15.75" x14ac:dyDescent="0.2">
      <c r="B45" s="148"/>
      <c r="C45" s="43"/>
      <c r="D45" s="43"/>
      <c r="E45" s="50" t="s">
        <v>8</v>
      </c>
      <c r="F45" s="51">
        <v>34</v>
      </c>
      <c r="G45" s="51">
        <v>47</v>
      </c>
      <c r="H45" s="51">
        <v>15</v>
      </c>
      <c r="I45" s="51">
        <v>21</v>
      </c>
      <c r="J45" s="51">
        <v>6</v>
      </c>
      <c r="K45" s="51">
        <v>2</v>
      </c>
      <c r="L45" s="52">
        <v>125</v>
      </c>
      <c r="M45" s="54"/>
      <c r="N45" s="54"/>
      <c r="O45" s="236">
        <f t="shared" si="0"/>
        <v>125</v>
      </c>
      <c r="P45" s="149"/>
    </row>
    <row r="46" spans="2:16" ht="15.75" x14ac:dyDescent="0.2">
      <c r="B46" s="148"/>
      <c r="C46" s="43"/>
      <c r="D46" s="43"/>
      <c r="E46" s="47" t="s">
        <v>46</v>
      </c>
      <c r="F46" s="48">
        <v>11</v>
      </c>
      <c r="G46" s="48">
        <v>6</v>
      </c>
      <c r="H46" s="48">
        <v>10</v>
      </c>
      <c r="I46" s="48">
        <v>7</v>
      </c>
      <c r="J46" s="48">
        <v>1</v>
      </c>
      <c r="K46" s="48">
        <v>2</v>
      </c>
      <c r="L46" s="376">
        <v>37</v>
      </c>
      <c r="M46" s="54"/>
      <c r="N46" s="54"/>
      <c r="O46" s="236"/>
      <c r="P46" s="149"/>
    </row>
    <row r="47" spans="2:16" ht="15.75" x14ac:dyDescent="0.2">
      <c r="B47" s="148"/>
      <c r="C47" s="43"/>
      <c r="D47" s="43"/>
      <c r="E47" s="186" t="s">
        <v>32</v>
      </c>
      <c r="F47" s="184">
        <v>58</v>
      </c>
      <c r="G47" s="184">
        <v>62</v>
      </c>
      <c r="H47" s="184">
        <v>53</v>
      </c>
      <c r="I47" s="184">
        <v>37</v>
      </c>
      <c r="J47" s="184">
        <v>8</v>
      </c>
      <c r="K47" s="184">
        <v>7</v>
      </c>
      <c r="L47" s="223">
        <v>225</v>
      </c>
      <c r="M47" s="54"/>
      <c r="N47" s="54"/>
      <c r="O47" s="236">
        <f t="shared" ref="O47:O56" si="1">+SUM(F47:K47)</f>
        <v>225</v>
      </c>
      <c r="P47" s="149"/>
    </row>
    <row r="48" spans="2:16" ht="15.75" x14ac:dyDescent="0.2">
      <c r="B48" s="148"/>
      <c r="C48" s="43"/>
      <c r="D48" s="43"/>
      <c r="E48" s="47" t="s">
        <v>31</v>
      </c>
      <c r="F48" s="48">
        <v>58</v>
      </c>
      <c r="G48" s="48">
        <v>62</v>
      </c>
      <c r="H48" s="48">
        <v>53</v>
      </c>
      <c r="I48" s="48">
        <v>37</v>
      </c>
      <c r="J48" s="48">
        <v>8</v>
      </c>
      <c r="K48" s="48">
        <v>7</v>
      </c>
      <c r="L48" s="49">
        <v>225</v>
      </c>
      <c r="M48" s="54"/>
      <c r="N48" s="54"/>
      <c r="O48" s="236">
        <f t="shared" si="1"/>
        <v>225</v>
      </c>
      <c r="P48" s="149"/>
    </row>
    <row r="49" spans="2:16" ht="15.75" x14ac:dyDescent="0.2">
      <c r="B49" s="148"/>
      <c r="C49" s="43"/>
      <c r="D49" s="43"/>
      <c r="E49" s="186" t="s">
        <v>60</v>
      </c>
      <c r="F49" s="184">
        <v>2</v>
      </c>
      <c r="G49" s="184">
        <v>6</v>
      </c>
      <c r="H49" s="184">
        <v>9</v>
      </c>
      <c r="I49" s="184">
        <v>9</v>
      </c>
      <c r="J49" s="184">
        <v>4</v>
      </c>
      <c r="K49" s="184">
        <v>1</v>
      </c>
      <c r="L49" s="184">
        <v>31</v>
      </c>
      <c r="M49" s="54"/>
      <c r="N49" s="54"/>
      <c r="O49" s="236"/>
      <c r="P49" s="149"/>
    </row>
    <row r="50" spans="2:16" ht="15.75" x14ac:dyDescent="0.2">
      <c r="B50" s="148"/>
      <c r="C50" s="43"/>
      <c r="D50" s="43"/>
      <c r="E50" s="47" t="s">
        <v>61</v>
      </c>
      <c r="F50" s="48">
        <v>2</v>
      </c>
      <c r="G50" s="48">
        <v>6</v>
      </c>
      <c r="H50" s="48">
        <v>9</v>
      </c>
      <c r="I50" s="48">
        <v>9</v>
      </c>
      <c r="J50" s="48">
        <v>4</v>
      </c>
      <c r="K50" s="48">
        <v>1</v>
      </c>
      <c r="L50" s="49">
        <v>31</v>
      </c>
      <c r="M50" s="54"/>
      <c r="N50" s="54"/>
      <c r="O50" s="236"/>
      <c r="P50" s="149"/>
    </row>
    <row r="51" spans="2:16" ht="15.75" x14ac:dyDescent="0.2">
      <c r="B51" s="148"/>
      <c r="C51" s="43"/>
      <c r="D51" s="43"/>
      <c r="E51" s="147" t="s">
        <v>135</v>
      </c>
      <c r="F51" s="156">
        <v>1467</v>
      </c>
      <c r="G51" s="156">
        <v>1980</v>
      </c>
      <c r="H51" s="156">
        <v>2200</v>
      </c>
      <c r="I51" s="156">
        <v>2052</v>
      </c>
      <c r="J51" s="156">
        <v>1095</v>
      </c>
      <c r="K51" s="156">
        <v>907</v>
      </c>
      <c r="L51" s="156">
        <v>9701</v>
      </c>
      <c r="M51" s="54"/>
      <c r="N51" s="54"/>
      <c r="O51" s="236">
        <f t="shared" si="1"/>
        <v>9701</v>
      </c>
      <c r="P51" s="149"/>
    </row>
    <row r="52" spans="2:16" ht="15.75" x14ac:dyDescent="0.2">
      <c r="B52" s="148"/>
      <c r="C52" s="43"/>
      <c r="D52" s="43"/>
      <c r="E52" s="47" t="s">
        <v>99</v>
      </c>
      <c r="F52" s="48">
        <v>1</v>
      </c>
      <c r="G52" s="48">
        <v>2</v>
      </c>
      <c r="H52" s="48">
        <v>0</v>
      </c>
      <c r="I52" s="48">
        <v>2</v>
      </c>
      <c r="J52" s="48">
        <v>1</v>
      </c>
      <c r="K52" s="48">
        <v>0</v>
      </c>
      <c r="L52" s="49">
        <v>6</v>
      </c>
      <c r="M52" s="54"/>
      <c r="N52" s="54"/>
      <c r="O52" s="236">
        <f t="shared" si="1"/>
        <v>6</v>
      </c>
      <c r="P52" s="149"/>
    </row>
    <row r="53" spans="2:16" ht="15.75" x14ac:dyDescent="0.2">
      <c r="B53" s="148"/>
      <c r="C53" s="43"/>
      <c r="D53" s="43"/>
      <c r="E53" s="47" t="s">
        <v>97</v>
      </c>
      <c r="F53" s="48"/>
      <c r="G53" s="48"/>
      <c r="H53" s="48"/>
      <c r="I53" s="48"/>
      <c r="J53" s="48"/>
      <c r="K53" s="48"/>
      <c r="L53" s="49">
        <v>0</v>
      </c>
      <c r="M53" s="54"/>
      <c r="N53" s="54"/>
      <c r="O53" s="236">
        <f t="shared" si="1"/>
        <v>0</v>
      </c>
      <c r="P53" s="149"/>
    </row>
    <row r="54" spans="2:16" ht="15.75" x14ac:dyDescent="0.2">
      <c r="B54" s="148"/>
      <c r="C54" s="43"/>
      <c r="D54" s="43"/>
      <c r="E54" s="47" t="s">
        <v>88</v>
      </c>
      <c r="F54" s="48">
        <v>0</v>
      </c>
      <c r="G54" s="48">
        <v>0</v>
      </c>
      <c r="H54" s="48">
        <v>1</v>
      </c>
      <c r="I54" s="48">
        <v>1</v>
      </c>
      <c r="J54" s="48">
        <v>1</v>
      </c>
      <c r="K54" s="48">
        <v>1</v>
      </c>
      <c r="L54" s="49">
        <v>4</v>
      </c>
      <c r="M54" s="54"/>
      <c r="N54" s="54"/>
      <c r="O54" s="236">
        <f>+SUM(F54:K54)</f>
        <v>4</v>
      </c>
      <c r="P54" s="149"/>
    </row>
    <row r="55" spans="2:16" ht="15.75" x14ac:dyDescent="0.2">
      <c r="B55" s="148"/>
      <c r="C55" s="43"/>
      <c r="D55" s="43"/>
      <c r="E55" s="47" t="s">
        <v>85</v>
      </c>
      <c r="F55" s="48">
        <v>0</v>
      </c>
      <c r="G55" s="48">
        <v>0</v>
      </c>
      <c r="H55" s="48">
        <v>1</v>
      </c>
      <c r="I55" s="48">
        <v>0</v>
      </c>
      <c r="J55" s="48">
        <v>3</v>
      </c>
      <c r="K55" s="48">
        <v>1</v>
      </c>
      <c r="L55" s="49">
        <v>5</v>
      </c>
      <c r="M55" s="54"/>
      <c r="N55" s="54"/>
      <c r="O55" s="236"/>
      <c r="P55" s="149"/>
    </row>
    <row r="56" spans="2:16" ht="18" x14ac:dyDescent="0.2">
      <c r="B56" s="148"/>
      <c r="C56" s="43"/>
      <c r="D56" s="43"/>
      <c r="E56" s="158" t="s">
        <v>156</v>
      </c>
      <c r="F56" s="159">
        <v>1468</v>
      </c>
      <c r="G56" s="159">
        <v>1982</v>
      </c>
      <c r="H56" s="159">
        <v>2202</v>
      </c>
      <c r="I56" s="159">
        <v>2055</v>
      </c>
      <c r="J56" s="159">
        <v>1100</v>
      </c>
      <c r="K56" s="159">
        <v>909</v>
      </c>
      <c r="L56" s="159">
        <v>9716</v>
      </c>
      <c r="M56" s="54"/>
      <c r="N56" s="54"/>
      <c r="O56" s="236">
        <f t="shared" si="1"/>
        <v>9716</v>
      </c>
      <c r="P56" s="149"/>
    </row>
    <row r="57" spans="2:16" ht="16.5" x14ac:dyDescent="0.3">
      <c r="B57" s="148"/>
      <c r="C57" s="43"/>
      <c r="D57" s="43"/>
      <c r="E57" s="419" t="s">
        <v>671</v>
      </c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149"/>
    </row>
    <row r="58" spans="2:16" ht="16.5" x14ac:dyDescent="0.3">
      <c r="B58" s="14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149"/>
    </row>
    <row r="59" spans="2:16" ht="69" customHeight="1" x14ac:dyDescent="0.5">
      <c r="B59" s="148"/>
      <c r="C59" s="215"/>
      <c r="D59" s="215"/>
      <c r="E59" s="522" t="str">
        <f>+"Distribución Porcentual Matriculados Totales por Estrato
"&amp;TD!D1&amp; " Semestre de " &amp;TD!C1</f>
        <v>Distribución Porcentual Matriculados Totales por Estrato
I Semestre de 2026</v>
      </c>
      <c r="F59" s="530"/>
      <c r="G59" s="530"/>
      <c r="H59" s="530"/>
      <c r="I59" s="530"/>
      <c r="J59" s="530"/>
      <c r="K59" s="530"/>
      <c r="L59" s="530"/>
      <c r="M59" s="215"/>
      <c r="N59" s="215"/>
      <c r="O59" s="215"/>
      <c r="P59" s="149"/>
    </row>
    <row r="60" spans="2:16" s="231" customFormat="1" ht="21" x14ac:dyDescent="0.35">
      <c r="B60" s="228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0"/>
    </row>
    <row r="61" spans="2:16" ht="16.5" x14ac:dyDescent="0.3">
      <c r="B61" s="148"/>
      <c r="C61" s="215"/>
      <c r="D61" s="215"/>
      <c r="E61" s="509" t="s">
        <v>153</v>
      </c>
      <c r="F61" s="514" t="s">
        <v>157</v>
      </c>
      <c r="G61" s="514" t="s">
        <v>158</v>
      </c>
      <c r="H61" s="514" t="s">
        <v>159</v>
      </c>
      <c r="I61" s="514" t="s">
        <v>160</v>
      </c>
      <c r="J61" s="514" t="s">
        <v>161</v>
      </c>
      <c r="K61" s="514" t="s">
        <v>162</v>
      </c>
      <c r="L61" s="531" t="s">
        <v>135</v>
      </c>
      <c r="M61" s="215"/>
      <c r="N61" s="215"/>
      <c r="O61" s="215"/>
      <c r="P61" s="149"/>
    </row>
    <row r="62" spans="2:16" ht="16.5" x14ac:dyDescent="0.3">
      <c r="B62" s="148"/>
      <c r="C62" s="215"/>
      <c r="D62" s="215"/>
      <c r="E62" s="510"/>
      <c r="F62" s="515"/>
      <c r="G62" s="515"/>
      <c r="H62" s="515"/>
      <c r="I62" s="515"/>
      <c r="J62" s="515"/>
      <c r="K62" s="515"/>
      <c r="L62" s="532"/>
      <c r="M62" s="215"/>
      <c r="N62" s="215"/>
      <c r="O62" s="215"/>
      <c r="P62" s="149"/>
    </row>
    <row r="63" spans="2:16" ht="16.5" x14ac:dyDescent="0.3">
      <c r="B63" s="148"/>
      <c r="C63" s="215"/>
      <c r="D63" s="215"/>
      <c r="E63" s="183" t="s">
        <v>21</v>
      </c>
      <c r="F63" s="232">
        <v>9.7286565188616808E-2</v>
      </c>
      <c r="G63" s="232">
        <v>0.14030443414956983</v>
      </c>
      <c r="H63" s="232">
        <v>0.20383851753805426</v>
      </c>
      <c r="I63" s="232">
        <v>0.23759099933818664</v>
      </c>
      <c r="J63" s="232">
        <v>0.1628060886829914</v>
      </c>
      <c r="K63" s="232">
        <v>0.15817339510258108</v>
      </c>
      <c r="L63" s="232">
        <v>1</v>
      </c>
      <c r="M63" s="215"/>
      <c r="N63" s="215"/>
      <c r="O63" s="215"/>
      <c r="P63" s="149"/>
    </row>
    <row r="64" spans="2:16" ht="16.5" x14ac:dyDescent="0.3">
      <c r="B64" s="148"/>
      <c r="C64" s="215"/>
      <c r="D64" s="215"/>
      <c r="E64" s="47" t="s">
        <v>20</v>
      </c>
      <c r="F64" s="233">
        <v>6.2101910828025478E-2</v>
      </c>
      <c r="G64" s="233">
        <v>8.9171974522292988E-2</v>
      </c>
      <c r="H64" s="233">
        <v>0.15286624203821655</v>
      </c>
      <c r="I64" s="233">
        <v>0.24681528662420382</v>
      </c>
      <c r="J64" s="233">
        <v>0.2070063694267516</v>
      </c>
      <c r="K64" s="233">
        <v>0.24203821656050956</v>
      </c>
      <c r="L64" s="233">
        <v>0.41561879549966907</v>
      </c>
      <c r="M64" s="215"/>
      <c r="N64" s="215"/>
      <c r="O64" s="215"/>
      <c r="P64" s="149"/>
    </row>
    <row r="65" spans="2:16" ht="16.5" x14ac:dyDescent="0.3">
      <c r="B65" s="148"/>
      <c r="C65" s="215"/>
      <c r="D65" s="215"/>
      <c r="E65" s="50" t="s">
        <v>40</v>
      </c>
      <c r="F65" s="234">
        <v>0.24277456647398843</v>
      </c>
      <c r="G65" s="234">
        <v>0.30635838150289019</v>
      </c>
      <c r="H65" s="234">
        <v>0.26589595375722541</v>
      </c>
      <c r="I65" s="234">
        <v>0.13294797687861271</v>
      </c>
      <c r="J65" s="234">
        <v>2.3121387283236993E-2</v>
      </c>
      <c r="K65" s="234">
        <v>2.8901734104046242E-2</v>
      </c>
      <c r="L65" s="234">
        <v>0.11449371277299801</v>
      </c>
      <c r="M65" s="215"/>
      <c r="N65" s="215"/>
      <c r="O65" s="215"/>
      <c r="P65" s="149"/>
    </row>
    <row r="66" spans="2:16" ht="16.5" x14ac:dyDescent="0.3">
      <c r="B66" s="148"/>
      <c r="C66" s="215"/>
      <c r="D66" s="215"/>
      <c r="E66" s="47" t="s">
        <v>24</v>
      </c>
      <c r="F66" s="233">
        <v>9.295774647887324E-2</v>
      </c>
      <c r="G66" s="233">
        <v>0.14507042253521127</v>
      </c>
      <c r="H66" s="233">
        <v>0.23380281690140844</v>
      </c>
      <c r="I66" s="233">
        <v>0.25492957746478873</v>
      </c>
      <c r="J66" s="233">
        <v>0.15774647887323945</v>
      </c>
      <c r="K66" s="233">
        <v>0.11549295774647887</v>
      </c>
      <c r="L66" s="233">
        <v>0.46988749172733291</v>
      </c>
      <c r="M66" s="215"/>
      <c r="N66" s="215"/>
      <c r="O66" s="215"/>
      <c r="P66" s="149"/>
    </row>
    <row r="67" spans="2:16" ht="16.5" x14ac:dyDescent="0.3">
      <c r="B67" s="148"/>
      <c r="C67" s="215"/>
      <c r="D67" s="215"/>
      <c r="E67" s="186" t="s">
        <v>149</v>
      </c>
      <c r="F67" s="232">
        <v>0.13719512195121952</v>
      </c>
      <c r="G67" s="232">
        <v>0.19410569105691056</v>
      </c>
      <c r="H67" s="232">
        <v>0.23170731707317074</v>
      </c>
      <c r="I67" s="232">
        <v>0.22865853658536586</v>
      </c>
      <c r="J67" s="232">
        <v>0.11178861788617886</v>
      </c>
      <c r="K67" s="232">
        <v>9.6544715447154469E-2</v>
      </c>
      <c r="L67" s="232">
        <v>1</v>
      </c>
      <c r="M67" s="215"/>
      <c r="N67" s="215"/>
      <c r="O67" s="215"/>
      <c r="P67" s="149"/>
    </row>
    <row r="68" spans="2:16" ht="16.5" x14ac:dyDescent="0.3">
      <c r="B68" s="148"/>
      <c r="C68" s="215"/>
      <c r="D68" s="215"/>
      <c r="E68" s="47" t="s">
        <v>4</v>
      </c>
      <c r="F68" s="233">
        <v>0.15789473684210525</v>
      </c>
      <c r="G68" s="233">
        <v>0.16842105263157894</v>
      </c>
      <c r="H68" s="233">
        <v>0.29473684210526313</v>
      </c>
      <c r="I68" s="233">
        <v>0.21052631578947367</v>
      </c>
      <c r="J68" s="233">
        <v>9.4736842105263161E-2</v>
      </c>
      <c r="K68" s="233">
        <v>7.3684210526315783E-2</v>
      </c>
      <c r="L68" s="233">
        <v>9.6544715447154469E-2</v>
      </c>
      <c r="M68" s="215"/>
      <c r="N68" s="215"/>
      <c r="O68" s="215"/>
      <c r="P68" s="149"/>
    </row>
    <row r="69" spans="2:16" ht="16.5" x14ac:dyDescent="0.3">
      <c r="B69" s="148"/>
      <c r="C69" s="215"/>
      <c r="D69" s="215"/>
      <c r="E69" s="50" t="s">
        <v>50</v>
      </c>
      <c r="F69" s="234">
        <v>0.12578616352201258</v>
      </c>
      <c r="G69" s="234">
        <v>0.19654088050314467</v>
      </c>
      <c r="H69" s="234">
        <v>0.20911949685534592</v>
      </c>
      <c r="I69" s="234">
        <v>0.22327044025157233</v>
      </c>
      <c r="J69" s="234">
        <v>0.13050314465408805</v>
      </c>
      <c r="K69" s="234">
        <v>0.11477987421383648</v>
      </c>
      <c r="L69" s="234">
        <v>0.64634146341463417</v>
      </c>
      <c r="M69" s="215"/>
      <c r="N69" s="215"/>
      <c r="O69" s="215"/>
      <c r="P69" s="149"/>
    </row>
    <row r="70" spans="2:16" ht="16.5" x14ac:dyDescent="0.3">
      <c r="B70" s="148"/>
      <c r="C70" s="215"/>
      <c r="D70" s="215"/>
      <c r="E70" s="47" t="s">
        <v>30</v>
      </c>
      <c r="F70" s="233">
        <v>0.15810276679841898</v>
      </c>
      <c r="G70" s="233">
        <v>0.19762845849802371</v>
      </c>
      <c r="H70" s="233">
        <v>0.2648221343873518</v>
      </c>
      <c r="I70" s="233">
        <v>0.24901185770750989</v>
      </c>
      <c r="J70" s="233">
        <v>7.1146245059288543E-2</v>
      </c>
      <c r="K70" s="233">
        <v>5.9288537549407112E-2</v>
      </c>
      <c r="L70" s="233">
        <v>0.25711382113821141</v>
      </c>
      <c r="M70" s="215"/>
      <c r="N70" s="215"/>
      <c r="O70" s="215"/>
      <c r="P70" s="149"/>
    </row>
    <row r="71" spans="2:16" ht="16.5" x14ac:dyDescent="0.3">
      <c r="B71" s="148"/>
      <c r="C71" s="215"/>
      <c r="D71" s="215"/>
      <c r="E71" s="186" t="s">
        <v>150</v>
      </c>
      <c r="F71" s="232">
        <v>0.19142419601837674</v>
      </c>
      <c r="G71" s="232">
        <v>0.2506380806533946</v>
      </c>
      <c r="H71" s="232">
        <v>0.18836140888208269</v>
      </c>
      <c r="I71" s="232">
        <v>0.1725370086778969</v>
      </c>
      <c r="J71" s="232">
        <v>0.10617662072485962</v>
      </c>
      <c r="K71" s="232">
        <v>9.0862685043389485E-2</v>
      </c>
      <c r="L71" s="232">
        <v>1.0000000000000002</v>
      </c>
      <c r="M71" s="215"/>
      <c r="N71" s="215"/>
      <c r="O71" s="215"/>
      <c r="P71" s="149"/>
    </row>
    <row r="72" spans="2:16" ht="16.5" x14ac:dyDescent="0.3">
      <c r="B72" s="148"/>
      <c r="C72" s="215"/>
      <c r="D72" s="215"/>
      <c r="E72" s="47" t="s">
        <v>29</v>
      </c>
      <c r="F72" s="233">
        <v>0.41095890410958902</v>
      </c>
      <c r="G72" s="233">
        <v>0.36073059360730592</v>
      </c>
      <c r="H72" s="233">
        <v>0.15068493150684931</v>
      </c>
      <c r="I72" s="233">
        <v>5.9360730593607303E-2</v>
      </c>
      <c r="J72" s="233">
        <v>1.8264840182648401E-2</v>
      </c>
      <c r="K72" s="233">
        <v>0</v>
      </c>
      <c r="L72" s="233">
        <v>0.11179173047473201</v>
      </c>
      <c r="M72" s="215"/>
      <c r="N72" s="215"/>
      <c r="O72" s="215"/>
      <c r="P72" s="149"/>
    </row>
    <row r="73" spans="2:16" ht="16.5" x14ac:dyDescent="0.3">
      <c r="B73" s="148"/>
      <c r="C73" s="215"/>
      <c r="D73" s="215"/>
      <c r="E73" s="50" t="s">
        <v>22</v>
      </c>
      <c r="F73" s="234">
        <v>0.16185359301544661</v>
      </c>
      <c r="G73" s="234">
        <v>0.23304231027535258</v>
      </c>
      <c r="H73" s="234">
        <v>0.18468770987239758</v>
      </c>
      <c r="I73" s="234">
        <v>0.19408999328408327</v>
      </c>
      <c r="J73" s="234">
        <v>0.11685695097380792</v>
      </c>
      <c r="K73" s="234">
        <v>0.10946944257891202</v>
      </c>
      <c r="L73" s="234">
        <v>0.76008167432363449</v>
      </c>
      <c r="M73" s="215"/>
      <c r="N73" s="215"/>
      <c r="O73" s="215"/>
      <c r="P73" s="149"/>
    </row>
    <row r="74" spans="2:16" ht="16.5" x14ac:dyDescent="0.3">
      <c r="B74" s="148"/>
      <c r="C74" s="215"/>
      <c r="D74" s="215"/>
      <c r="E74" s="47" t="s">
        <v>11</v>
      </c>
      <c r="F74" s="233">
        <v>0.1752988047808765</v>
      </c>
      <c r="G74" s="233">
        <v>0.25896414342629481</v>
      </c>
      <c r="H74" s="233">
        <v>0.24302788844621515</v>
      </c>
      <c r="I74" s="233">
        <v>0.14342629482071714</v>
      </c>
      <c r="J74" s="233">
        <v>0.11952191235059761</v>
      </c>
      <c r="K74" s="233">
        <v>5.9760956175298807E-2</v>
      </c>
      <c r="L74" s="233">
        <v>0.1281265952016335</v>
      </c>
      <c r="M74" s="215"/>
      <c r="N74" s="215"/>
      <c r="O74" s="215"/>
      <c r="P74" s="149"/>
    </row>
    <row r="75" spans="2:16" ht="16.5" x14ac:dyDescent="0.3">
      <c r="B75" s="148"/>
      <c r="C75" s="215"/>
      <c r="D75" s="215"/>
      <c r="E75" s="186" t="s">
        <v>151</v>
      </c>
      <c r="F75" s="232">
        <v>0.16330565440885725</v>
      </c>
      <c r="G75" s="232">
        <v>0.22301304863582444</v>
      </c>
      <c r="H75" s="232">
        <v>0.24752866745749308</v>
      </c>
      <c r="I75" s="232">
        <v>0.20442862791617239</v>
      </c>
      <c r="J75" s="232">
        <v>9.8062475286674569E-2</v>
      </c>
      <c r="K75" s="232">
        <v>6.3661526294978246E-2</v>
      </c>
      <c r="L75" s="232">
        <v>1</v>
      </c>
      <c r="M75" s="215"/>
      <c r="N75" s="215"/>
      <c r="O75" s="215"/>
      <c r="P75" s="149"/>
    </row>
    <row r="76" spans="2:16" ht="16.5" x14ac:dyDescent="0.3">
      <c r="B76" s="148"/>
      <c r="C76" s="215"/>
      <c r="D76" s="215"/>
      <c r="E76" s="47" t="s">
        <v>28</v>
      </c>
      <c r="F76" s="233">
        <v>0.17011494252873563</v>
      </c>
      <c r="G76" s="233">
        <v>0.21379310344827587</v>
      </c>
      <c r="H76" s="233">
        <v>0.21839080459770116</v>
      </c>
      <c r="I76" s="233">
        <v>0.22528735632183908</v>
      </c>
      <c r="J76" s="233">
        <v>0.1103448275862069</v>
      </c>
      <c r="K76" s="233">
        <v>6.2068965517241378E-2</v>
      </c>
      <c r="L76" s="233">
        <v>0.17200474495848161</v>
      </c>
      <c r="M76" s="215"/>
      <c r="N76" s="215"/>
      <c r="O76" s="215"/>
      <c r="P76" s="149"/>
    </row>
    <row r="77" spans="2:16" ht="16.5" x14ac:dyDescent="0.3">
      <c r="B77" s="148"/>
      <c r="C77" s="215"/>
      <c r="D77" s="215"/>
      <c r="E77" s="50" t="s">
        <v>77</v>
      </c>
      <c r="F77" s="234">
        <v>0.18427518427518427</v>
      </c>
      <c r="G77" s="234">
        <v>0.24078624078624078</v>
      </c>
      <c r="H77" s="234">
        <v>0.24447174447174447</v>
      </c>
      <c r="I77" s="234">
        <v>0.19533169533169534</v>
      </c>
      <c r="J77" s="234">
        <v>8.9680589680589687E-2</v>
      </c>
      <c r="K77" s="234">
        <v>4.5454545454545456E-2</v>
      </c>
      <c r="L77" s="234">
        <v>0.32186635033610123</v>
      </c>
      <c r="M77" s="215"/>
      <c r="N77" s="215"/>
      <c r="O77" s="215"/>
      <c r="P77" s="149"/>
    </row>
    <row r="78" spans="2:16" ht="16.5" x14ac:dyDescent="0.3">
      <c r="B78" s="148"/>
      <c r="C78" s="215"/>
      <c r="D78" s="215"/>
      <c r="E78" s="47" t="s">
        <v>53</v>
      </c>
      <c r="F78" s="233">
        <v>0.24087591240875914</v>
      </c>
      <c r="G78" s="233">
        <v>0.24087591240875914</v>
      </c>
      <c r="H78" s="233">
        <v>0.26277372262773724</v>
      </c>
      <c r="I78" s="233">
        <v>0.16058394160583941</v>
      </c>
      <c r="J78" s="233">
        <v>5.8394160583941604E-2</v>
      </c>
      <c r="K78" s="233">
        <v>3.6496350364963501E-2</v>
      </c>
      <c r="L78" s="233">
        <v>5.4171609331751677E-2</v>
      </c>
      <c r="M78" s="215"/>
      <c r="N78" s="215"/>
      <c r="O78" s="215"/>
      <c r="P78" s="149"/>
    </row>
    <row r="79" spans="2:16" ht="16.5" x14ac:dyDescent="0.3">
      <c r="B79" s="148"/>
      <c r="C79" s="215"/>
      <c r="D79" s="215"/>
      <c r="E79" s="50" t="s">
        <v>27</v>
      </c>
      <c r="F79" s="234">
        <v>0.16055045871559634</v>
      </c>
      <c r="G79" s="234">
        <v>0.22477064220183487</v>
      </c>
      <c r="H79" s="234">
        <v>0.29816513761467889</v>
      </c>
      <c r="I79" s="234">
        <v>0.16055045871559634</v>
      </c>
      <c r="J79" s="234">
        <v>0.10550458715596331</v>
      </c>
      <c r="K79" s="234">
        <v>5.0458715596330278E-2</v>
      </c>
      <c r="L79" s="234">
        <v>8.6200079082641365E-2</v>
      </c>
      <c r="M79" s="215"/>
      <c r="N79" s="215"/>
      <c r="O79" s="215"/>
      <c r="P79" s="149"/>
    </row>
    <row r="80" spans="2:16" ht="16.5" x14ac:dyDescent="0.3">
      <c r="B80" s="148"/>
      <c r="C80" s="215"/>
      <c r="D80" s="215"/>
      <c r="E80" s="47" t="s">
        <v>14</v>
      </c>
      <c r="F80" s="233">
        <v>0.11826086956521739</v>
      </c>
      <c r="G80" s="233">
        <v>0.18782608695652173</v>
      </c>
      <c r="H80" s="233">
        <v>0.22782608695652173</v>
      </c>
      <c r="I80" s="233">
        <v>0.24521739130434783</v>
      </c>
      <c r="J80" s="233">
        <v>0.11304347826086956</v>
      </c>
      <c r="K80" s="233">
        <v>0.10782608695652174</v>
      </c>
      <c r="L80" s="233">
        <v>0.22736259391063662</v>
      </c>
      <c r="M80" s="215"/>
      <c r="N80" s="215"/>
      <c r="O80" s="215"/>
      <c r="P80" s="149"/>
    </row>
    <row r="81" spans="2:16" ht="16.5" x14ac:dyDescent="0.3">
      <c r="B81" s="148"/>
      <c r="C81" s="215"/>
      <c r="D81" s="215"/>
      <c r="E81" s="50" t="s">
        <v>23</v>
      </c>
      <c r="F81" s="234">
        <v>0.15142857142857144</v>
      </c>
      <c r="G81" s="234">
        <v>0.24285714285714285</v>
      </c>
      <c r="H81" s="234">
        <v>0.2857142857142857</v>
      </c>
      <c r="I81" s="234">
        <v>0.17714285714285713</v>
      </c>
      <c r="J81" s="234">
        <v>8.8571428571428565E-2</v>
      </c>
      <c r="K81" s="234">
        <v>5.4285714285714284E-2</v>
      </c>
      <c r="L81" s="234">
        <v>0.13839462238038749</v>
      </c>
      <c r="M81" s="215"/>
      <c r="N81" s="215"/>
      <c r="O81" s="215"/>
      <c r="P81" s="149"/>
    </row>
    <row r="82" spans="2:16" ht="16.5" x14ac:dyDescent="0.3">
      <c r="B82" s="148"/>
      <c r="C82" s="215"/>
      <c r="D82" s="215"/>
      <c r="E82" s="186" t="s">
        <v>74</v>
      </c>
      <c r="F82" s="232">
        <v>0.13390759592795615</v>
      </c>
      <c r="G82" s="232">
        <v>0.16131558339859045</v>
      </c>
      <c r="H82" s="232">
        <v>0.24745497259201252</v>
      </c>
      <c r="I82" s="232">
        <v>0.23179326546593579</v>
      </c>
      <c r="J82" s="232">
        <v>0.12137823022709475</v>
      </c>
      <c r="K82" s="232">
        <v>0.10415035238841033</v>
      </c>
      <c r="L82" s="232">
        <v>1</v>
      </c>
      <c r="M82" s="215"/>
      <c r="N82" s="215"/>
      <c r="O82" s="215"/>
      <c r="P82" s="149"/>
    </row>
    <row r="83" spans="2:16" ht="16.5" x14ac:dyDescent="0.3">
      <c r="B83" s="148"/>
      <c r="C83" s="215"/>
      <c r="D83" s="215"/>
      <c r="E83" s="47" t="s">
        <v>73</v>
      </c>
      <c r="F83" s="233">
        <v>0.13709677419354838</v>
      </c>
      <c r="G83" s="233">
        <v>0.13172043010752688</v>
      </c>
      <c r="H83" s="233">
        <v>0.2661290322580645</v>
      </c>
      <c r="I83" s="233">
        <v>0.22580645161290322</v>
      </c>
      <c r="J83" s="233">
        <v>0.12096774193548387</v>
      </c>
      <c r="K83" s="233">
        <v>0.11827956989247312</v>
      </c>
      <c r="L83" s="233">
        <v>0.29130775254502739</v>
      </c>
      <c r="M83" s="215"/>
      <c r="N83" s="215"/>
      <c r="O83" s="215"/>
      <c r="P83" s="149"/>
    </row>
    <row r="84" spans="2:16" ht="16.5" x14ac:dyDescent="0.3">
      <c r="B84" s="148"/>
      <c r="C84" s="215"/>
      <c r="D84" s="215"/>
      <c r="E84" s="50" t="s">
        <v>17</v>
      </c>
      <c r="F84" s="234">
        <v>0.16296296296296298</v>
      </c>
      <c r="G84" s="234">
        <v>0.14074074074074075</v>
      </c>
      <c r="H84" s="234">
        <v>0.2074074074074074</v>
      </c>
      <c r="I84" s="234">
        <v>0.24444444444444444</v>
      </c>
      <c r="J84" s="234">
        <v>0.13333333333333333</v>
      </c>
      <c r="K84" s="234">
        <v>0.1111111111111111</v>
      </c>
      <c r="L84" s="234">
        <v>0.10571652310101801</v>
      </c>
      <c r="M84" s="215"/>
      <c r="N84" s="215"/>
      <c r="O84" s="215"/>
      <c r="P84" s="149"/>
    </row>
    <row r="85" spans="2:16" ht="16.5" x14ac:dyDescent="0.3">
      <c r="B85" s="148"/>
      <c r="C85" s="215"/>
      <c r="D85" s="215"/>
      <c r="E85" s="47" t="s">
        <v>33</v>
      </c>
      <c r="F85" s="233">
        <v>0.18518518518518517</v>
      </c>
      <c r="G85" s="233">
        <v>0.22222222222222221</v>
      </c>
      <c r="H85" s="233">
        <v>0.25925925925925924</v>
      </c>
      <c r="I85" s="233">
        <v>0.25925925925925924</v>
      </c>
      <c r="J85" s="233">
        <v>3.7037037037037035E-2</v>
      </c>
      <c r="K85" s="233">
        <v>3.7037037037037035E-2</v>
      </c>
      <c r="L85" s="233">
        <v>2.1143304620203602E-2</v>
      </c>
      <c r="M85" s="215"/>
      <c r="N85" s="215"/>
      <c r="O85" s="215"/>
      <c r="P85" s="149"/>
    </row>
    <row r="86" spans="2:16" ht="16.5" x14ac:dyDescent="0.3">
      <c r="B86" s="148"/>
      <c r="C86" s="215"/>
      <c r="D86" s="215"/>
      <c r="E86" s="50" t="s">
        <v>82</v>
      </c>
      <c r="F86" s="234">
        <v>0.10112359550561797</v>
      </c>
      <c r="G86" s="234">
        <v>0.16853932584269662</v>
      </c>
      <c r="H86" s="234">
        <v>0.3707865168539326</v>
      </c>
      <c r="I86" s="234">
        <v>0.16853932584269662</v>
      </c>
      <c r="J86" s="234">
        <v>0.12359550561797752</v>
      </c>
      <c r="K86" s="234">
        <v>6.741573033707865E-2</v>
      </c>
      <c r="L86" s="234">
        <v>6.9694596711041501E-2</v>
      </c>
      <c r="M86" s="215"/>
      <c r="N86" s="215"/>
      <c r="O86" s="215"/>
      <c r="P86" s="149"/>
    </row>
    <row r="87" spans="2:16" ht="16.5" x14ac:dyDescent="0.3">
      <c r="B87" s="148"/>
      <c r="C87" s="215"/>
      <c r="D87" s="215"/>
      <c r="E87" s="373" t="s">
        <v>34</v>
      </c>
      <c r="F87" s="375">
        <v>0.12844036697247707</v>
      </c>
      <c r="G87" s="375">
        <v>0.17889908256880735</v>
      </c>
      <c r="H87" s="375">
        <v>0.22782874617737003</v>
      </c>
      <c r="I87" s="375">
        <v>0.2400611620795107</v>
      </c>
      <c r="J87" s="375">
        <v>0.12232415902140673</v>
      </c>
      <c r="K87" s="375">
        <v>0.10244648318042814</v>
      </c>
      <c r="L87" s="375">
        <v>0.51213782302270949</v>
      </c>
      <c r="M87" s="215"/>
      <c r="N87" s="215"/>
      <c r="O87" s="215"/>
      <c r="P87" s="149"/>
    </row>
    <row r="88" spans="2:16" ht="16.5" x14ac:dyDescent="0.3">
      <c r="B88" s="148"/>
      <c r="C88" s="215"/>
      <c r="D88" s="215"/>
      <c r="E88" s="186" t="s">
        <v>84</v>
      </c>
      <c r="F88" s="232">
        <v>0.17142857142857143</v>
      </c>
      <c r="G88" s="232">
        <v>0.22857142857142856</v>
      </c>
      <c r="H88" s="232">
        <v>0.25714285714285712</v>
      </c>
      <c r="I88" s="232">
        <v>0.25714285714285712</v>
      </c>
      <c r="J88" s="232">
        <v>5.7142857142857141E-2</v>
      </c>
      <c r="K88" s="232">
        <v>2.8571428571428571E-2</v>
      </c>
      <c r="L88" s="232">
        <v>1</v>
      </c>
      <c r="M88" s="215"/>
      <c r="N88" s="215"/>
      <c r="O88" s="215"/>
      <c r="P88" s="149"/>
    </row>
    <row r="89" spans="2:16" ht="16.5" x14ac:dyDescent="0.3">
      <c r="B89" s="148"/>
      <c r="C89" s="215"/>
      <c r="D89" s="215"/>
      <c r="E89" s="47" t="s">
        <v>83</v>
      </c>
      <c r="F89" s="233">
        <v>0.17142857142857143</v>
      </c>
      <c r="G89" s="233">
        <v>0.22857142857142856</v>
      </c>
      <c r="H89" s="233">
        <v>0.25714285714285712</v>
      </c>
      <c r="I89" s="233">
        <v>0.25714285714285712</v>
      </c>
      <c r="J89" s="233">
        <v>5.7142857142857141E-2</v>
      </c>
      <c r="K89" s="233">
        <v>2.8571428571428571E-2</v>
      </c>
      <c r="L89" s="233">
        <v>1</v>
      </c>
      <c r="M89" s="215"/>
      <c r="N89" s="215"/>
      <c r="O89" s="215"/>
      <c r="P89" s="149"/>
    </row>
    <row r="90" spans="2:16" ht="16.5" x14ac:dyDescent="0.3">
      <c r="B90" s="148"/>
      <c r="C90" s="215"/>
      <c r="D90" s="215"/>
      <c r="E90" s="50" t="s">
        <v>171</v>
      </c>
      <c r="F90" s="234" t="s">
        <v>75</v>
      </c>
      <c r="G90" s="234" t="s">
        <v>75</v>
      </c>
      <c r="H90" s="234" t="s">
        <v>75</v>
      </c>
      <c r="I90" s="234" t="s">
        <v>75</v>
      </c>
      <c r="J90" s="234" t="s">
        <v>75</v>
      </c>
      <c r="K90" s="234" t="s">
        <v>75</v>
      </c>
      <c r="L90" s="234">
        <v>0</v>
      </c>
      <c r="M90" s="215"/>
      <c r="N90" s="215"/>
      <c r="O90" s="215"/>
      <c r="P90" s="149"/>
    </row>
    <row r="91" spans="2:16" ht="16.5" x14ac:dyDescent="0.3">
      <c r="B91" s="148"/>
      <c r="C91" s="215"/>
      <c r="D91" s="215"/>
      <c r="E91" s="47" t="s">
        <v>96</v>
      </c>
      <c r="F91" s="233" t="s">
        <v>75</v>
      </c>
      <c r="G91" s="233" t="s">
        <v>75</v>
      </c>
      <c r="H91" s="233" t="s">
        <v>75</v>
      </c>
      <c r="I91" s="233" t="s">
        <v>75</v>
      </c>
      <c r="J91" s="233" t="s">
        <v>75</v>
      </c>
      <c r="K91" s="233" t="s">
        <v>75</v>
      </c>
      <c r="L91" s="233">
        <v>0</v>
      </c>
      <c r="M91" s="215"/>
      <c r="N91" s="215"/>
      <c r="O91" s="215"/>
      <c r="P91" s="149"/>
    </row>
    <row r="92" spans="2:16" ht="16.5" x14ac:dyDescent="0.3">
      <c r="B92" s="148"/>
      <c r="C92" s="215"/>
      <c r="D92" s="215"/>
      <c r="E92" s="186" t="s">
        <v>78</v>
      </c>
      <c r="F92" s="232">
        <v>0.10405405405405406</v>
      </c>
      <c r="G92" s="232">
        <v>0.1864864864864865</v>
      </c>
      <c r="H92" s="232">
        <v>0.24459459459459459</v>
      </c>
      <c r="I92" s="232">
        <v>0.23783783783783785</v>
      </c>
      <c r="J92" s="232">
        <v>0.12162162162162163</v>
      </c>
      <c r="K92" s="232">
        <v>0.10540540540540541</v>
      </c>
      <c r="L92" s="232">
        <v>1</v>
      </c>
      <c r="M92" s="215"/>
      <c r="N92" s="215"/>
      <c r="O92" s="215"/>
      <c r="P92" s="149"/>
    </row>
    <row r="93" spans="2:16" ht="16.5" x14ac:dyDescent="0.3">
      <c r="B93" s="148"/>
      <c r="C93" s="215"/>
      <c r="D93" s="215"/>
      <c r="E93" s="47" t="s">
        <v>39</v>
      </c>
      <c r="F93" s="233">
        <v>0.11764705882352941</v>
      </c>
      <c r="G93" s="233">
        <v>0.16246498599439776</v>
      </c>
      <c r="H93" s="233">
        <v>0.25490196078431371</v>
      </c>
      <c r="I93" s="233">
        <v>0.22969187675070027</v>
      </c>
      <c r="J93" s="233">
        <v>0.12605042016806722</v>
      </c>
      <c r="K93" s="233">
        <v>0.1092436974789916</v>
      </c>
      <c r="L93" s="233">
        <v>0.48243243243243245</v>
      </c>
      <c r="M93" s="215"/>
      <c r="N93" s="215"/>
      <c r="O93" s="215"/>
      <c r="P93" s="149"/>
    </row>
    <row r="94" spans="2:16" ht="16.5" x14ac:dyDescent="0.3">
      <c r="B94" s="148"/>
      <c r="C94" s="215"/>
      <c r="D94" s="215"/>
      <c r="E94" s="50" t="s">
        <v>48</v>
      </c>
      <c r="F94" s="234">
        <v>0.10276679841897234</v>
      </c>
      <c r="G94" s="234">
        <v>0.22924901185770752</v>
      </c>
      <c r="H94" s="234">
        <v>0.25296442687747034</v>
      </c>
      <c r="I94" s="234">
        <v>0.233201581027668</v>
      </c>
      <c r="J94" s="234">
        <v>0.11067193675889328</v>
      </c>
      <c r="K94" s="234">
        <v>7.1146245059288543E-2</v>
      </c>
      <c r="L94" s="234">
        <v>0.3418918918918919</v>
      </c>
      <c r="M94" s="215"/>
      <c r="N94" s="215"/>
      <c r="O94" s="215"/>
      <c r="P94" s="149"/>
    </row>
    <row r="95" spans="2:16" ht="16.5" x14ac:dyDescent="0.3">
      <c r="B95" s="148"/>
      <c r="C95" s="215"/>
      <c r="D95" s="215"/>
      <c r="E95" s="47" t="s">
        <v>26</v>
      </c>
      <c r="F95" s="233">
        <v>6.9230769230769235E-2</v>
      </c>
      <c r="G95" s="233">
        <v>0.16923076923076924</v>
      </c>
      <c r="H95" s="233">
        <v>0.2</v>
      </c>
      <c r="I95" s="233">
        <v>0.26923076923076922</v>
      </c>
      <c r="J95" s="233">
        <v>0.13076923076923078</v>
      </c>
      <c r="K95" s="233">
        <v>0.16153846153846155</v>
      </c>
      <c r="L95" s="233">
        <v>0.17567567567567569</v>
      </c>
      <c r="M95" s="215"/>
      <c r="N95" s="215"/>
      <c r="O95" s="215"/>
      <c r="P95" s="149"/>
    </row>
    <row r="96" spans="2:16" ht="16.5" x14ac:dyDescent="0.3">
      <c r="B96" s="148"/>
      <c r="C96" s="215"/>
      <c r="D96" s="215"/>
      <c r="E96" s="186" t="s">
        <v>152</v>
      </c>
      <c r="F96" s="232">
        <v>0.20533333333333334</v>
      </c>
      <c r="G96" s="232">
        <v>0.25066666666666665</v>
      </c>
      <c r="H96" s="232">
        <v>0.24533333333333332</v>
      </c>
      <c r="I96" s="232">
        <v>0.20533333333333334</v>
      </c>
      <c r="J96" s="232">
        <v>5.8666666666666666E-2</v>
      </c>
      <c r="K96" s="232">
        <v>3.4666666666666665E-2</v>
      </c>
      <c r="L96" s="232">
        <v>0.99999999999999989</v>
      </c>
      <c r="M96" s="215"/>
      <c r="N96" s="215"/>
      <c r="O96" s="215"/>
      <c r="P96" s="149"/>
    </row>
    <row r="97" spans="2:16" ht="16.5" x14ac:dyDescent="0.3">
      <c r="B97" s="148"/>
      <c r="C97" s="215"/>
      <c r="D97" s="215"/>
      <c r="E97" s="47" t="s">
        <v>46</v>
      </c>
      <c r="F97" s="233">
        <v>0.15023474178403756</v>
      </c>
      <c r="G97" s="233">
        <v>0.19248826291079812</v>
      </c>
      <c r="H97" s="233">
        <v>0.31455399061032863</v>
      </c>
      <c r="I97" s="233">
        <v>0.2300469483568075</v>
      </c>
      <c r="J97" s="233">
        <v>7.0422535211267609E-2</v>
      </c>
      <c r="K97" s="233">
        <v>4.2253521126760563E-2</v>
      </c>
      <c r="L97" s="233">
        <v>0.56799999999999995</v>
      </c>
      <c r="M97" s="215"/>
      <c r="N97" s="215"/>
      <c r="O97" s="215"/>
      <c r="P97" s="149"/>
    </row>
    <row r="98" spans="2:16" ht="16.5" x14ac:dyDescent="0.3">
      <c r="B98" s="148"/>
      <c r="C98" s="215"/>
      <c r="D98" s="215"/>
      <c r="E98" s="50" t="s">
        <v>8</v>
      </c>
      <c r="F98" s="234">
        <v>0.27200000000000002</v>
      </c>
      <c r="G98" s="234">
        <v>0.376</v>
      </c>
      <c r="H98" s="234">
        <v>0.12</v>
      </c>
      <c r="I98" s="234">
        <v>0.16800000000000001</v>
      </c>
      <c r="J98" s="234">
        <v>4.8000000000000001E-2</v>
      </c>
      <c r="K98" s="234">
        <v>1.6E-2</v>
      </c>
      <c r="L98" s="234">
        <v>0.33333333333333331</v>
      </c>
      <c r="M98" s="215"/>
      <c r="N98" s="215"/>
      <c r="O98" s="215"/>
      <c r="P98" s="149"/>
    </row>
    <row r="99" spans="2:16" ht="16.5" x14ac:dyDescent="0.3">
      <c r="B99" s="148"/>
      <c r="C99" s="215"/>
      <c r="D99" s="215"/>
      <c r="E99" s="47" t="s">
        <v>80</v>
      </c>
      <c r="F99" s="233">
        <v>0.29729729729729731</v>
      </c>
      <c r="G99" s="233">
        <v>0.16216216216216217</v>
      </c>
      <c r="H99" s="233">
        <v>0.27027027027027029</v>
      </c>
      <c r="I99" s="233">
        <v>0.1891891891891892</v>
      </c>
      <c r="J99" s="233">
        <v>2.7027027027027029E-2</v>
      </c>
      <c r="K99" s="233">
        <v>5.4054054054054057E-2</v>
      </c>
      <c r="L99" s="233">
        <v>9.8666666666666666E-2</v>
      </c>
      <c r="M99" s="215"/>
      <c r="N99" s="215"/>
      <c r="O99" s="215"/>
      <c r="P99" s="149"/>
    </row>
    <row r="100" spans="2:16" ht="16.5" x14ac:dyDescent="0.3">
      <c r="B100" s="148"/>
      <c r="C100" s="215"/>
      <c r="D100" s="215"/>
      <c r="E100" s="186" t="s">
        <v>32</v>
      </c>
      <c r="F100" s="232">
        <v>0.25777777777777777</v>
      </c>
      <c r="G100" s="232">
        <v>0.27555555555555555</v>
      </c>
      <c r="H100" s="232">
        <v>0.23555555555555555</v>
      </c>
      <c r="I100" s="232">
        <v>0.16444444444444445</v>
      </c>
      <c r="J100" s="232">
        <v>3.5555555555555556E-2</v>
      </c>
      <c r="K100" s="232">
        <v>3.111111111111111E-2</v>
      </c>
      <c r="L100" s="232">
        <v>1</v>
      </c>
      <c r="M100" s="215"/>
      <c r="N100" s="215"/>
      <c r="O100" s="215"/>
      <c r="P100" s="149"/>
    </row>
    <row r="101" spans="2:16" ht="16.5" x14ac:dyDescent="0.3">
      <c r="B101" s="148"/>
      <c r="C101" s="215"/>
      <c r="D101" s="215"/>
      <c r="E101" s="47" t="s">
        <v>31</v>
      </c>
      <c r="F101" s="233">
        <v>0.25777777777777777</v>
      </c>
      <c r="G101" s="233">
        <v>0.27555555555555555</v>
      </c>
      <c r="H101" s="233">
        <v>0.23555555555555555</v>
      </c>
      <c r="I101" s="233">
        <v>0.16444444444444445</v>
      </c>
      <c r="J101" s="233">
        <v>3.5555555555555556E-2</v>
      </c>
      <c r="K101" s="233">
        <v>3.111111111111111E-2</v>
      </c>
      <c r="L101" s="233">
        <v>1</v>
      </c>
      <c r="M101" s="215"/>
      <c r="N101" s="215"/>
      <c r="O101" s="215"/>
      <c r="P101" s="149"/>
    </row>
    <row r="102" spans="2:16" ht="16.5" x14ac:dyDescent="0.3">
      <c r="B102" s="148"/>
      <c r="C102" s="215"/>
      <c r="D102" s="215"/>
      <c r="E102" s="186" t="s">
        <v>60</v>
      </c>
      <c r="F102" s="232">
        <v>6.4516129032258063E-2</v>
      </c>
      <c r="G102" s="232">
        <v>0.19354838709677419</v>
      </c>
      <c r="H102" s="232">
        <v>0.29032258064516131</v>
      </c>
      <c r="I102" s="232">
        <v>0.29032258064516131</v>
      </c>
      <c r="J102" s="232">
        <v>0.12903225806451613</v>
      </c>
      <c r="K102" s="232">
        <v>3.2258064516129031E-2</v>
      </c>
      <c r="L102" s="232">
        <v>1.2257809410834321E-2</v>
      </c>
      <c r="M102" s="215"/>
      <c r="N102" s="215"/>
      <c r="O102" s="215"/>
      <c r="P102" s="149"/>
    </row>
    <row r="103" spans="2:16" ht="16.5" x14ac:dyDescent="0.3">
      <c r="B103" s="148"/>
      <c r="C103" s="215"/>
      <c r="D103" s="215"/>
      <c r="E103" s="47" t="s">
        <v>61</v>
      </c>
      <c r="F103" s="233">
        <v>6.4516129032258063E-2</v>
      </c>
      <c r="G103" s="233">
        <v>0.19354838709677419</v>
      </c>
      <c r="H103" s="233">
        <v>0.29032258064516131</v>
      </c>
      <c r="I103" s="233">
        <v>0.29032258064516131</v>
      </c>
      <c r="J103" s="233">
        <v>0.12903225806451613</v>
      </c>
      <c r="K103" s="233">
        <v>3.2258064516129031E-2</v>
      </c>
      <c r="L103" s="233">
        <v>1.2257809410834321E-2</v>
      </c>
      <c r="M103" s="215"/>
      <c r="N103" s="215"/>
      <c r="O103" s="215"/>
      <c r="P103" s="149"/>
    </row>
    <row r="104" spans="2:16" ht="16.5" x14ac:dyDescent="0.3">
      <c r="B104" s="148"/>
      <c r="C104" s="215"/>
      <c r="D104" s="215"/>
      <c r="E104" s="147" t="s">
        <v>135</v>
      </c>
      <c r="F104" s="235">
        <v>0.15122152355427276</v>
      </c>
      <c r="G104" s="235">
        <v>0.2041026698278528</v>
      </c>
      <c r="H104" s="235">
        <v>0.22678074425316977</v>
      </c>
      <c r="I104" s="235">
        <v>0.21152458509432018</v>
      </c>
      <c r="J104" s="235">
        <v>0.11287496134419132</v>
      </c>
      <c r="K104" s="235">
        <v>9.3495515926193179E-2</v>
      </c>
      <c r="L104" s="235">
        <v>1</v>
      </c>
      <c r="M104" s="215"/>
      <c r="N104" s="215"/>
      <c r="O104" s="215"/>
      <c r="P104" s="149"/>
    </row>
    <row r="105" spans="2:16" ht="16.5" x14ac:dyDescent="0.3">
      <c r="B105" s="148"/>
      <c r="C105" s="215"/>
      <c r="D105" s="215"/>
      <c r="E105" s="47" t="s">
        <v>97</v>
      </c>
      <c r="F105" s="233">
        <v>0.16666666666666666</v>
      </c>
      <c r="G105" s="233">
        <v>0.33333333333333331</v>
      </c>
      <c r="H105" s="233">
        <v>0</v>
      </c>
      <c r="I105" s="233">
        <v>0.33333333333333331</v>
      </c>
      <c r="J105" s="233">
        <v>0.16666666666666666</v>
      </c>
      <c r="K105" s="233">
        <v>0</v>
      </c>
      <c r="L105" s="233">
        <v>0.99999999999999989</v>
      </c>
      <c r="M105" s="215"/>
      <c r="N105" s="215"/>
      <c r="O105" s="215"/>
      <c r="P105" s="149"/>
    </row>
    <row r="106" spans="2:16" ht="16.5" x14ac:dyDescent="0.3">
      <c r="B106" s="148"/>
      <c r="C106" s="215"/>
      <c r="D106" s="215"/>
      <c r="E106" s="50" t="s">
        <v>172</v>
      </c>
      <c r="F106" s="234" t="s">
        <v>75</v>
      </c>
      <c r="G106" s="234" t="s">
        <v>75</v>
      </c>
      <c r="H106" s="234" t="s">
        <v>75</v>
      </c>
      <c r="I106" s="234" t="s">
        <v>75</v>
      </c>
      <c r="J106" s="234" t="s">
        <v>75</v>
      </c>
      <c r="K106" s="234" t="s">
        <v>75</v>
      </c>
      <c r="L106" s="234">
        <v>0</v>
      </c>
      <c r="M106" s="215"/>
      <c r="N106" s="215"/>
      <c r="O106" s="215"/>
      <c r="P106" s="149"/>
    </row>
    <row r="107" spans="2:16" ht="16.5" x14ac:dyDescent="0.3">
      <c r="B107" s="148"/>
      <c r="C107" s="215"/>
      <c r="D107" s="215"/>
      <c r="E107" s="47" t="s">
        <v>170</v>
      </c>
      <c r="F107" s="233">
        <v>0</v>
      </c>
      <c r="G107" s="233">
        <v>0</v>
      </c>
      <c r="H107" s="233">
        <v>0.25</v>
      </c>
      <c r="I107" s="233">
        <v>0.25</v>
      </c>
      <c r="J107" s="233">
        <v>0.25</v>
      </c>
      <c r="K107" s="233">
        <v>0.25</v>
      </c>
      <c r="L107" s="233">
        <v>1</v>
      </c>
      <c r="M107" s="215"/>
      <c r="N107" s="215"/>
      <c r="O107" s="215"/>
      <c r="P107" s="149"/>
    </row>
    <row r="108" spans="2:16" ht="18" x14ac:dyDescent="0.3">
      <c r="B108" s="148"/>
      <c r="C108" s="215"/>
      <c r="D108" s="215"/>
      <c r="E108" s="158" t="s">
        <v>156</v>
      </c>
      <c r="F108" s="204">
        <v>0.15109098394400988</v>
      </c>
      <c r="G108" s="204">
        <v>0.2039934129271305</v>
      </c>
      <c r="H108" s="204">
        <v>0.22663647591601482</v>
      </c>
      <c r="I108" s="204">
        <v>0.21150679291889665</v>
      </c>
      <c r="J108" s="204">
        <v>0.11321531494442157</v>
      </c>
      <c r="K108" s="204">
        <v>9.3557019349526552E-2</v>
      </c>
      <c r="L108" s="204">
        <v>1</v>
      </c>
      <c r="M108" s="215"/>
      <c r="N108" s="215"/>
      <c r="O108" s="215"/>
      <c r="P108" s="149"/>
    </row>
    <row r="109" spans="2:16" ht="16.5" x14ac:dyDescent="0.3">
      <c r="B109" s="148"/>
      <c r="C109" s="215"/>
      <c r="D109" s="215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149"/>
    </row>
    <row r="110" spans="2:16" ht="16.5" x14ac:dyDescent="0.3">
      <c r="B110" s="148"/>
      <c r="C110" s="518" t="s">
        <v>139</v>
      </c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149"/>
    </row>
    <row r="111" spans="2:16" x14ac:dyDescent="0.2">
      <c r="B111" s="148"/>
      <c r="C111" s="148"/>
      <c r="D111" s="148"/>
      <c r="E111" s="148"/>
      <c r="F111" s="151"/>
      <c r="G111" s="151"/>
      <c r="H111" s="151"/>
      <c r="I111" s="152"/>
      <c r="J111" s="152"/>
      <c r="K111" s="152"/>
      <c r="L111" s="225"/>
      <c r="M111" s="150"/>
      <c r="N111" s="150"/>
      <c r="O111" s="178"/>
      <c r="P111" s="150"/>
    </row>
  </sheetData>
  <sortState ref="E30:L34">
    <sortCondition ref="E29:E34"/>
  </sortState>
  <mergeCells count="20">
    <mergeCell ref="E59:L59"/>
    <mergeCell ref="C110:O110"/>
    <mergeCell ref="E61:E62"/>
    <mergeCell ref="F61:F62"/>
    <mergeCell ref="G61:G62"/>
    <mergeCell ref="H61:H62"/>
    <mergeCell ref="I61:I62"/>
    <mergeCell ref="J61:J62"/>
    <mergeCell ref="K61:K62"/>
    <mergeCell ref="L61:L62"/>
    <mergeCell ref="C58:O58"/>
    <mergeCell ref="C4:O6"/>
    <mergeCell ref="E8:E9"/>
    <mergeCell ref="F8:F9"/>
    <mergeCell ref="G8:G9"/>
    <mergeCell ref="H8:H9"/>
    <mergeCell ref="I8:I9"/>
    <mergeCell ref="J8:J9"/>
    <mergeCell ref="K8:K9"/>
    <mergeCell ref="L8:L9"/>
  </mergeCells>
  <pageMargins left="0.75" right="0.75" top="1" bottom="1" header="0" footer="0"/>
  <pageSetup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autoPageBreaks="0"/>
  </sheetPr>
  <dimension ref="B1:AB282"/>
  <sheetViews>
    <sheetView showGridLines="0" zoomScale="60" zoomScaleNormal="60" workbookViewId="0"/>
  </sheetViews>
  <sheetFormatPr baseColWidth="10" defaultColWidth="11.42578125" defaultRowHeight="12.75" x14ac:dyDescent="0.2"/>
  <cols>
    <col min="1" max="1" width="4.28515625" style="13" customWidth="1"/>
    <col min="2" max="2" width="2.42578125" style="13" customWidth="1"/>
    <col min="3" max="5" width="11.42578125" style="13"/>
    <col min="6" max="6" width="26.85546875" style="13" bestFit="1" customWidth="1"/>
    <col min="7" max="7" width="14.5703125" style="13" bestFit="1" customWidth="1"/>
    <col min="8" max="8" width="27.85546875" style="13" bestFit="1" customWidth="1"/>
    <col min="9" max="9" width="28.85546875" style="13" bestFit="1" customWidth="1"/>
    <col min="10" max="10" width="16" style="13" bestFit="1" customWidth="1"/>
    <col min="11" max="14" width="11.42578125" style="13"/>
    <col min="15" max="15" width="24" style="13" bestFit="1" customWidth="1"/>
    <col min="16" max="16" width="11.85546875" style="13" bestFit="1" customWidth="1"/>
    <col min="17" max="20" width="11.42578125" style="13"/>
    <col min="21" max="21" width="2.42578125" style="13" customWidth="1"/>
    <col min="22" max="22" width="11.42578125" style="13"/>
    <col min="23" max="23" width="24" style="13" bestFit="1" customWidth="1"/>
    <col min="24" max="24" width="19.42578125" style="13" bestFit="1" customWidth="1"/>
    <col min="25" max="25" width="29.85546875" style="13" bestFit="1" customWidth="1"/>
    <col min="26" max="26" width="14.5703125" style="13" bestFit="1" customWidth="1"/>
    <col min="27" max="27" width="23.5703125" style="13" bestFit="1" customWidth="1"/>
    <col min="28" max="28" width="14.7109375" style="13" bestFit="1" customWidth="1"/>
    <col min="29" max="16384" width="11.42578125" style="13"/>
  </cols>
  <sheetData>
    <row r="1" spans="2:25" x14ac:dyDescent="0.2">
      <c r="W1"/>
      <c r="X1"/>
    </row>
    <row r="2" spans="2:25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  <c r="W2"/>
      <c r="X2"/>
    </row>
    <row r="3" spans="2:25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  <c r="W3"/>
      <c r="X3"/>
    </row>
    <row r="4" spans="2:25" ht="13.5" customHeight="1" x14ac:dyDescent="0.4">
      <c r="B4" s="161"/>
      <c r="C4" s="31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  <c r="W4"/>
      <c r="X4"/>
    </row>
    <row r="5" spans="2:25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  <c r="W5"/>
      <c r="X5"/>
    </row>
    <row r="6" spans="2:25" ht="13.5" customHeight="1" x14ac:dyDescent="0.2">
      <c r="B6" s="161"/>
      <c r="C6" s="504" t="str">
        <f>+"Distribución Geográfica de Matriculados Totales por Departamento
"&amp;TD!D1&amp; " Semestre de " &amp;TD!C1</f>
        <v>Distribución Geográfica de Matriculados Totales por Departamento
I Semestre de 2026</v>
      </c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161"/>
      <c r="Y6"/>
    </row>
    <row r="7" spans="2:25" ht="13.5" customHeight="1" x14ac:dyDescent="0.2">
      <c r="B7" s="161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161"/>
      <c r="Y7"/>
    </row>
    <row r="8" spans="2:25" ht="13.5" customHeight="1" x14ac:dyDescent="0.2">
      <c r="B8" s="161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161"/>
      <c r="Y8"/>
    </row>
    <row r="9" spans="2:25" ht="13.5" customHeight="1" x14ac:dyDescent="0.2">
      <c r="B9" s="161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161"/>
      <c r="Y9"/>
    </row>
    <row r="10" spans="2:25" ht="13.5" customHeight="1" x14ac:dyDescent="0.5">
      <c r="B10" s="16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161"/>
      <c r="Y10"/>
    </row>
    <row r="11" spans="2:25" ht="13.5" customHeight="1" x14ac:dyDescent="0.5">
      <c r="B11" s="161"/>
      <c r="C11" s="42"/>
      <c r="D11" s="42"/>
      <c r="E11" s="42"/>
      <c r="F11" s="42"/>
      <c r="G11" s="42"/>
      <c r="H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161"/>
      <c r="Y11"/>
    </row>
    <row r="12" spans="2:25" ht="17.25" customHeight="1" x14ac:dyDescent="0.5">
      <c r="B12" s="161"/>
      <c r="C12" s="31"/>
      <c r="D12" s="31"/>
      <c r="E12" s="34"/>
      <c r="F12" s="42"/>
      <c r="G12" s="42"/>
      <c r="H12" s="42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  <c r="Y12"/>
    </row>
    <row r="13" spans="2:25" ht="33.75" x14ac:dyDescent="0.5">
      <c r="B13" s="161"/>
      <c r="C13" s="31"/>
      <c r="D13" s="63"/>
      <c r="E13" s="64"/>
      <c r="F13" s="79"/>
      <c r="G13" s="79"/>
      <c r="H13" s="79"/>
      <c r="J13"/>
      <c r="K13" s="34"/>
      <c r="L13" s="34"/>
      <c r="M13" s="34"/>
      <c r="N13" s="34"/>
      <c r="O13" s="34"/>
      <c r="P13" s="34"/>
      <c r="Q13" s="34"/>
      <c r="R13" s="34"/>
      <c r="S13" s="31"/>
      <c r="T13" s="31"/>
      <c r="U13" s="161"/>
      <c r="Y13"/>
    </row>
    <row r="14" spans="2:25" ht="18.75" customHeight="1" x14ac:dyDescent="0.35">
      <c r="B14" s="161"/>
      <c r="C14" s="31"/>
      <c r="D14" s="63"/>
      <c r="E14" s="80"/>
      <c r="F14" s="80"/>
      <c r="G14" s="80"/>
      <c r="H14" s="80"/>
      <c r="J14"/>
      <c r="K14" s="34"/>
      <c r="L14" s="34"/>
      <c r="M14" s="34"/>
      <c r="N14" s="34"/>
      <c r="O14" s="34"/>
      <c r="P14" s="34"/>
      <c r="Q14" s="34"/>
      <c r="R14" s="34"/>
      <c r="S14" s="31"/>
      <c r="T14" s="31"/>
      <c r="U14" s="161"/>
      <c r="Y14"/>
    </row>
    <row r="15" spans="2:25" ht="19.5" x14ac:dyDescent="0.35">
      <c r="B15" s="161"/>
      <c r="C15" s="31"/>
      <c r="D15" s="63"/>
      <c r="E15" s="80"/>
      <c r="F15" s="80"/>
      <c r="G15" s="80"/>
      <c r="H15" s="245"/>
      <c r="I15"/>
      <c r="J15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  <c r="Y15"/>
    </row>
    <row r="16" spans="2:25" ht="19.5" x14ac:dyDescent="0.35">
      <c r="B16" s="161"/>
      <c r="C16" s="31"/>
      <c r="D16" s="63"/>
      <c r="E16" s="80"/>
      <c r="F16" s="80"/>
      <c r="G16" s="80"/>
      <c r="H16" s="245"/>
      <c r="I16"/>
      <c r="J1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  <c r="Y16"/>
    </row>
    <row r="17" spans="2:28" ht="19.5" x14ac:dyDescent="0.35">
      <c r="B17" s="161"/>
      <c r="C17" s="31"/>
      <c r="D17" s="63"/>
      <c r="E17" s="80"/>
      <c r="F17" s="80"/>
      <c r="G17" s="80"/>
      <c r="H17" s="245"/>
      <c r="I17"/>
      <c r="J17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  <c r="Y17"/>
    </row>
    <row r="18" spans="2:28" ht="19.5" x14ac:dyDescent="0.35">
      <c r="B18" s="161"/>
      <c r="C18" s="31"/>
      <c r="D18" s="63"/>
      <c r="E18" s="80"/>
      <c r="F18" s="80"/>
      <c r="G18" s="80"/>
      <c r="H18" s="245"/>
      <c r="I18"/>
      <c r="J18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  <c r="Y18"/>
    </row>
    <row r="19" spans="2:28" ht="19.5" x14ac:dyDescent="0.35">
      <c r="B19" s="161"/>
      <c r="C19" s="31"/>
      <c r="D19" s="63"/>
      <c r="E19" s="80"/>
      <c r="F19" s="80"/>
      <c r="G19" s="80"/>
      <c r="H19" s="245"/>
      <c r="I19"/>
      <c r="J19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  <c r="V19" s="117"/>
      <c r="Y19"/>
      <c r="Z19" s="117"/>
    </row>
    <row r="20" spans="2:28" ht="19.5" x14ac:dyDescent="0.35">
      <c r="B20" s="161"/>
      <c r="C20" s="31"/>
      <c r="D20" s="63"/>
      <c r="E20" s="80"/>
      <c r="F20" s="80"/>
      <c r="G20" s="80"/>
      <c r="H20" s="245"/>
      <c r="I20"/>
      <c r="J20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  <c r="V20" s="117"/>
      <c r="Y20"/>
      <c r="Z20" s="117"/>
    </row>
    <row r="21" spans="2:28" ht="19.5" x14ac:dyDescent="0.35">
      <c r="B21" s="161"/>
      <c r="C21" s="31"/>
      <c r="D21" s="63"/>
      <c r="E21" s="80"/>
      <c r="F21" s="80"/>
      <c r="G21" s="80"/>
      <c r="H21" s="245"/>
      <c r="I21"/>
      <c r="J2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  <c r="V21" s="117"/>
      <c r="Y21"/>
      <c r="Z21" s="117"/>
    </row>
    <row r="22" spans="2:28" ht="19.5" x14ac:dyDescent="0.35">
      <c r="B22" s="161"/>
      <c r="C22" s="31"/>
      <c r="D22" s="63"/>
      <c r="E22" s="80"/>
      <c r="F22" s="80"/>
      <c r="G22" s="80"/>
      <c r="H22" s="245"/>
      <c r="I22"/>
      <c r="J22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  <c r="V22" s="117"/>
      <c r="Y22"/>
      <c r="Z22" s="117"/>
    </row>
    <row r="23" spans="2:28" ht="16.5" customHeight="1" x14ac:dyDescent="0.35">
      <c r="B23" s="161"/>
      <c r="C23" s="60"/>
      <c r="D23" s="67"/>
      <c r="E23" s="80"/>
      <c r="F23" s="80"/>
      <c r="G23" s="80"/>
      <c r="H23" s="245"/>
      <c r="I23"/>
      <c r="J23"/>
      <c r="K23" s="61"/>
      <c r="L23" s="61"/>
      <c r="M23" s="61"/>
      <c r="N23" s="31"/>
      <c r="O23" s="31"/>
      <c r="P23" s="31"/>
      <c r="Q23" s="31"/>
      <c r="R23" s="61"/>
      <c r="S23" s="61"/>
      <c r="T23" s="61"/>
      <c r="U23" s="161"/>
      <c r="V23" s="117"/>
      <c r="Y23"/>
      <c r="Z23" s="117"/>
    </row>
    <row r="24" spans="2:28" ht="18" customHeight="1" x14ac:dyDescent="0.35">
      <c r="B24" s="161"/>
      <c r="C24" s="61"/>
      <c r="D24" s="67"/>
      <c r="E24" s="80"/>
      <c r="F24" s="80"/>
      <c r="G24" s="80"/>
      <c r="H24" s="245"/>
      <c r="I24"/>
      <c r="J24"/>
      <c r="K24" s="61"/>
      <c r="L24" s="61"/>
      <c r="M24" s="61"/>
      <c r="N24" s="31"/>
      <c r="O24" s="31"/>
      <c r="P24" s="31"/>
      <c r="Q24" s="31"/>
      <c r="R24" s="61"/>
      <c r="S24" s="61"/>
      <c r="T24" s="61"/>
      <c r="U24" s="161"/>
      <c r="V24" s="117"/>
      <c r="Y24" s="117"/>
      <c r="Z24" s="117"/>
    </row>
    <row r="25" spans="2:28" ht="16.5" customHeight="1" x14ac:dyDescent="0.35">
      <c r="B25" s="161"/>
      <c r="C25" s="61"/>
      <c r="D25" s="67"/>
      <c r="E25" s="80"/>
      <c r="F25" s="80"/>
      <c r="G25" s="80"/>
      <c r="H25" s="245"/>
      <c r="I25"/>
      <c r="J25"/>
      <c r="K25" s="61"/>
      <c r="L25" s="61"/>
      <c r="M25" s="61"/>
      <c r="N25" s="31"/>
      <c r="O25" s="31"/>
      <c r="P25" s="31"/>
      <c r="Q25" s="31"/>
      <c r="R25" s="61"/>
      <c r="S25" s="61"/>
      <c r="T25" s="61"/>
      <c r="U25" s="161"/>
      <c r="V25" s="117"/>
      <c r="Y25" s="117"/>
      <c r="Z25" s="117"/>
    </row>
    <row r="26" spans="2:28" ht="15.75" customHeight="1" x14ac:dyDescent="0.35">
      <c r="B26" s="161"/>
      <c r="C26" s="61"/>
      <c r="D26" s="67"/>
      <c r="E26" s="80"/>
      <c r="F26" s="80"/>
      <c r="G26" s="80"/>
      <c r="H26" s="245"/>
      <c r="I26"/>
      <c r="J26"/>
      <c r="K26" s="61"/>
      <c r="L26" s="61"/>
      <c r="M26" s="61"/>
      <c r="N26" s="31"/>
      <c r="O26" s="31"/>
      <c r="P26" s="31"/>
      <c r="Q26" s="31"/>
      <c r="R26" s="61"/>
      <c r="S26" s="61"/>
      <c r="T26" s="61"/>
      <c r="U26" s="161"/>
      <c r="V26" s="117"/>
      <c r="Y26" s="117"/>
      <c r="Z26" s="117"/>
    </row>
    <row r="27" spans="2:28" ht="17.25" customHeight="1" x14ac:dyDescent="0.35">
      <c r="B27" s="161"/>
      <c r="C27" s="61"/>
      <c r="D27" s="67"/>
      <c r="E27" s="80"/>
      <c r="F27" s="80"/>
      <c r="G27" s="80"/>
      <c r="H27" s="245"/>
      <c r="I27"/>
      <c r="J27"/>
      <c r="K27" s="61"/>
      <c r="L27" s="61"/>
      <c r="M27" s="61"/>
      <c r="N27" s="31"/>
      <c r="O27" s="31"/>
      <c r="P27" s="31"/>
      <c r="Q27" s="31"/>
      <c r="R27" s="61"/>
      <c r="S27" s="61"/>
      <c r="T27" s="61"/>
      <c r="U27" s="161"/>
      <c r="V27" s="117"/>
      <c r="W27"/>
      <c r="X27"/>
      <c r="Y27" s="117"/>
      <c r="Z27" s="117"/>
      <c r="AA27"/>
      <c r="AB27"/>
    </row>
    <row r="28" spans="2:28" ht="17.25" customHeight="1" x14ac:dyDescent="0.35">
      <c r="B28" s="161"/>
      <c r="C28" s="61"/>
      <c r="D28" s="67"/>
      <c r="E28" s="80"/>
      <c r="F28" s="80"/>
      <c r="G28" s="80"/>
      <c r="H28" s="245"/>
      <c r="I28"/>
      <c r="J28"/>
      <c r="K28" s="61"/>
      <c r="L28" s="61"/>
      <c r="M28" s="61"/>
      <c r="N28" s="31"/>
      <c r="O28" s="31"/>
      <c r="P28" s="31"/>
      <c r="Q28" s="31"/>
      <c r="R28" s="61"/>
      <c r="S28" s="61"/>
      <c r="T28" s="61"/>
      <c r="U28" s="161"/>
      <c r="V28" s="117"/>
      <c r="W28"/>
      <c r="X28"/>
      <c r="Y28" s="117"/>
      <c r="Z28" s="117"/>
      <c r="AA28"/>
      <c r="AB28"/>
    </row>
    <row r="29" spans="2:28" ht="16.5" customHeight="1" x14ac:dyDescent="0.35">
      <c r="B29" s="161"/>
      <c r="C29" s="61"/>
      <c r="D29" s="61"/>
      <c r="E29" s="80"/>
      <c r="F29" s="80"/>
      <c r="G29" s="80"/>
      <c r="H29" s="78"/>
      <c r="I29"/>
      <c r="J29"/>
      <c r="K29" s="61"/>
      <c r="L29" s="61"/>
      <c r="M29" s="61"/>
      <c r="N29" s="31"/>
      <c r="O29" s="31"/>
      <c r="P29" s="31"/>
      <c r="Q29" s="31"/>
      <c r="R29" s="61"/>
      <c r="S29" s="61"/>
      <c r="T29" s="61"/>
      <c r="U29" s="161"/>
      <c r="V29" s="117"/>
      <c r="W29"/>
      <c r="X29"/>
      <c r="Y29" s="117"/>
      <c r="Z29" s="117"/>
      <c r="AA29"/>
      <c r="AB29"/>
    </row>
    <row r="30" spans="2:28" ht="18" customHeight="1" x14ac:dyDescent="0.35">
      <c r="B30" s="161"/>
      <c r="C30" s="61"/>
      <c r="D30" s="61"/>
      <c r="E30" s="80"/>
      <c r="F30" s="80"/>
      <c r="G30" s="80"/>
      <c r="H30" s="61"/>
      <c r="I30"/>
      <c r="J30"/>
      <c r="K30" s="61"/>
      <c r="L30" s="61"/>
      <c r="M30" s="61"/>
      <c r="N30" s="31"/>
      <c r="O30" s="31"/>
      <c r="P30" s="31"/>
      <c r="Q30" s="31"/>
      <c r="R30" s="61"/>
      <c r="S30" s="61"/>
      <c r="T30" s="61"/>
      <c r="U30" s="161"/>
      <c r="V30" s="117"/>
      <c r="W30"/>
      <c r="X30"/>
      <c r="Y30" s="117"/>
      <c r="Z30" s="117"/>
      <c r="AA30"/>
      <c r="AB30"/>
    </row>
    <row r="31" spans="2:28" ht="16.5" customHeight="1" x14ac:dyDescent="0.35">
      <c r="B31" s="161"/>
      <c r="C31" s="61"/>
      <c r="D31" s="61"/>
      <c r="E31" s="80"/>
      <c r="F31" s="80"/>
      <c r="G31" s="80"/>
      <c r="H31" s="61"/>
      <c r="I31"/>
      <c r="J31"/>
      <c r="K31" s="61"/>
      <c r="L31" s="61"/>
      <c r="M31" s="61"/>
      <c r="N31" s="31"/>
      <c r="O31" s="31"/>
      <c r="P31" s="31"/>
      <c r="Q31" s="31"/>
      <c r="R31" s="61"/>
      <c r="S31" s="61"/>
      <c r="T31" s="61"/>
      <c r="U31" s="161"/>
      <c r="V31" s="117"/>
      <c r="W31"/>
      <c r="X31"/>
      <c r="Y31" s="117"/>
      <c r="Z31" s="117"/>
      <c r="AA31"/>
      <c r="AB31"/>
    </row>
    <row r="32" spans="2:28" ht="13.5" customHeight="1" x14ac:dyDescent="0.35">
      <c r="B32" s="161"/>
      <c r="C32" s="31"/>
      <c r="D32" s="31"/>
      <c r="E32" s="80"/>
      <c r="F32" s="80"/>
      <c r="G32" s="80"/>
      <c r="H32" s="31"/>
      <c r="I32"/>
      <c r="J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  <c r="V32" s="117"/>
      <c r="W32"/>
      <c r="X32"/>
      <c r="Y32" s="117"/>
      <c r="Z32" s="117"/>
      <c r="AA32"/>
      <c r="AB32"/>
    </row>
    <row r="33" spans="2:28" ht="13.5" customHeight="1" x14ac:dyDescent="0.35">
      <c r="B33" s="161"/>
      <c r="C33" s="31"/>
      <c r="D33" s="31"/>
      <c r="E33" s="80"/>
      <c r="F33" s="80"/>
      <c r="G33" s="80"/>
      <c r="H33" s="31"/>
      <c r="I33"/>
      <c r="J33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  <c r="V33" s="117"/>
      <c r="W33"/>
      <c r="X33"/>
      <c r="Y33" s="117"/>
      <c r="Z33" s="117"/>
      <c r="AA33"/>
      <c r="AB33"/>
    </row>
    <row r="34" spans="2:28" ht="13.5" customHeight="1" x14ac:dyDescent="0.35">
      <c r="B34" s="161"/>
      <c r="C34" s="31"/>
      <c r="D34" s="31"/>
      <c r="E34" s="80"/>
      <c r="F34" s="80"/>
      <c r="G34" s="80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  <c r="V34" s="117"/>
      <c r="W34"/>
      <c r="X34"/>
      <c r="Y34" s="117"/>
      <c r="Z34" s="117"/>
      <c r="AA34"/>
      <c r="AB34"/>
    </row>
    <row r="35" spans="2:28" ht="13.5" customHeight="1" x14ac:dyDescent="0.35">
      <c r="B35" s="161"/>
      <c r="C35" s="31"/>
      <c r="D35" s="31"/>
      <c r="E35" s="80"/>
      <c r="F35" s="80"/>
      <c r="G35" s="80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V35" s="117"/>
      <c r="W35"/>
      <c r="X35"/>
      <c r="Y35" s="117"/>
      <c r="Z35" s="117"/>
      <c r="AA35"/>
      <c r="AB35"/>
    </row>
    <row r="36" spans="2:28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V36" s="117"/>
      <c r="W36"/>
      <c r="X36"/>
      <c r="Y36" s="117"/>
      <c r="Z36" s="117"/>
      <c r="AA36"/>
      <c r="AB36"/>
    </row>
    <row r="37" spans="2:28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  <c r="V37" s="117"/>
      <c r="W37"/>
      <c r="X37"/>
      <c r="Y37" s="117"/>
      <c r="Z37" s="117"/>
      <c r="AA37"/>
      <c r="AB37"/>
    </row>
    <row r="38" spans="2:28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  <c r="V38" s="117"/>
      <c r="W38"/>
      <c r="X38"/>
      <c r="Y38" s="117"/>
      <c r="Z38" s="117"/>
      <c r="AA38"/>
      <c r="AB38"/>
    </row>
    <row r="39" spans="2:28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  <c r="V39" s="117"/>
      <c r="W39"/>
      <c r="X39"/>
      <c r="Y39" s="117"/>
      <c r="Z39" s="117"/>
      <c r="AA39"/>
      <c r="AB39"/>
    </row>
    <row r="40" spans="2:28" ht="13.5" customHeight="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  <c r="V40" s="117"/>
      <c r="W40"/>
      <c r="X40"/>
      <c r="Y40" s="117"/>
      <c r="Z40" s="117"/>
      <c r="AA40"/>
      <c r="AB40"/>
    </row>
    <row r="41" spans="2:28" ht="13.5" customHeight="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  <c r="V41" s="117"/>
      <c r="W41"/>
      <c r="X41"/>
      <c r="Y41" s="117"/>
      <c r="Z41" s="117"/>
      <c r="AA41"/>
      <c r="AB41"/>
    </row>
    <row r="42" spans="2:28" ht="13.5" customHeight="1" x14ac:dyDescent="0.2">
      <c r="B42" s="16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61"/>
      <c r="V42" s="117"/>
      <c r="W42"/>
      <c r="X42"/>
      <c r="Y42" s="117"/>
      <c r="Z42" s="117"/>
      <c r="AA42"/>
      <c r="AB42"/>
    </row>
    <row r="43" spans="2:28" ht="13.5" customHeight="1" x14ac:dyDescent="0.2">
      <c r="B43" s="16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  <c r="V43" s="117"/>
      <c r="W43"/>
      <c r="X43"/>
      <c r="Y43" s="117"/>
      <c r="Z43" s="117"/>
      <c r="AA43"/>
      <c r="AB43"/>
    </row>
    <row r="44" spans="2:28" ht="13.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  <c r="V44" s="117"/>
      <c r="W44"/>
      <c r="X44"/>
      <c r="Y44" s="117"/>
      <c r="Z44" s="117"/>
      <c r="AA44"/>
      <c r="AB44"/>
    </row>
    <row r="45" spans="2:28" ht="13.5" customHeight="1" x14ac:dyDescent="0.2">
      <c r="B45" s="16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161"/>
      <c r="V45" s="117"/>
      <c r="W45"/>
      <c r="X45"/>
      <c r="Y45" s="117"/>
      <c r="Z45" s="117"/>
      <c r="AA45"/>
      <c r="AB45"/>
    </row>
    <row r="46" spans="2:28" ht="19.5" x14ac:dyDescent="0.2">
      <c r="B46" s="161"/>
      <c r="C46" s="31"/>
      <c r="D46" s="31"/>
      <c r="E46" s="32"/>
      <c r="F46" s="32"/>
      <c r="G46" s="32"/>
      <c r="H46" s="32"/>
      <c r="I46" s="31"/>
      <c r="J46" s="31"/>
      <c r="K46" s="40"/>
      <c r="L46" s="32"/>
      <c r="M46" s="32"/>
      <c r="N46" s="32"/>
      <c r="O46" s="32"/>
      <c r="P46" s="32"/>
      <c r="Q46" s="32"/>
      <c r="R46" s="32"/>
      <c r="S46" s="31"/>
      <c r="T46" s="31"/>
      <c r="U46" s="161"/>
      <c r="V46" s="117"/>
      <c r="W46"/>
      <c r="X46"/>
      <c r="Y46" s="117"/>
      <c r="Z46" s="117"/>
      <c r="AA46"/>
      <c r="AB46"/>
    </row>
    <row r="47" spans="2:28" ht="29.25" x14ac:dyDescent="0.5">
      <c r="B47" s="161"/>
      <c r="C47" s="31"/>
      <c r="D47" s="31"/>
      <c r="E47" s="32"/>
      <c r="F47" s="32"/>
      <c r="G47" s="32"/>
      <c r="H47" s="32"/>
      <c r="I47" s="462"/>
      <c r="J47" s="462"/>
      <c r="K47" s="32"/>
      <c r="L47" s="32"/>
      <c r="M47" s="32"/>
      <c r="N47" s="32"/>
      <c r="O47" s="32"/>
      <c r="P47" s="32"/>
      <c r="Q47" s="32"/>
      <c r="R47" s="32"/>
      <c r="S47" s="31"/>
      <c r="T47" s="31"/>
      <c r="U47" s="161"/>
      <c r="V47" s="117"/>
      <c r="W47"/>
      <c r="X47"/>
      <c r="Y47" s="117"/>
      <c r="Z47" s="117"/>
      <c r="AA47"/>
      <c r="AB47"/>
    </row>
    <row r="48" spans="2:28" ht="19.5" x14ac:dyDescent="0.2">
      <c r="B48" s="161"/>
      <c r="C48" s="498" t="s">
        <v>138</v>
      </c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161"/>
      <c r="V48" s="117"/>
      <c r="W48"/>
      <c r="X48"/>
      <c r="Y48" s="117"/>
      <c r="Z48" s="117"/>
      <c r="AA48"/>
      <c r="AB48"/>
    </row>
    <row r="49" spans="2:28" ht="19.5" x14ac:dyDescent="0.2">
      <c r="B49" s="161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161"/>
      <c r="V49" s="117"/>
      <c r="W49"/>
      <c r="X49"/>
      <c r="Y49" s="117"/>
      <c r="Z49" s="117"/>
      <c r="AA49"/>
      <c r="AB49"/>
    </row>
    <row r="50" spans="2:28" ht="19.5" x14ac:dyDescent="0.2">
      <c r="B50" s="161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161"/>
      <c r="V50" s="117"/>
      <c r="W50"/>
      <c r="X50"/>
      <c r="Y50" s="117"/>
      <c r="Z50" s="117"/>
      <c r="AA50"/>
      <c r="AB50"/>
    </row>
    <row r="51" spans="2:28" ht="18" x14ac:dyDescent="0.2">
      <c r="B51" s="161"/>
      <c r="C51" s="161"/>
      <c r="D51" s="161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1"/>
      <c r="S51" s="161"/>
      <c r="T51" s="161"/>
      <c r="U51" s="161"/>
      <c r="V51" s="117"/>
      <c r="W51"/>
      <c r="X51"/>
      <c r="Y51" s="117"/>
      <c r="Z51" s="117"/>
      <c r="AA51"/>
      <c r="AB51"/>
    </row>
    <row r="52" spans="2:28" x14ac:dyDescent="0.2">
      <c r="C52" s="446"/>
      <c r="D52" s="446"/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V52" s="117"/>
      <c r="W52"/>
      <c r="X52"/>
      <c r="Y52" s="117"/>
      <c r="Z52" s="117"/>
      <c r="AA52"/>
      <c r="AB52"/>
    </row>
    <row r="53" spans="2:28" x14ac:dyDescent="0.2">
      <c r="C53" s="446"/>
      <c r="D53" s="446"/>
      <c r="E53" s="446"/>
      <c r="F53" s="446"/>
      <c r="G53" s="446"/>
      <c r="H53" s="446"/>
      <c r="K53" s="446"/>
      <c r="L53" s="446"/>
      <c r="M53" s="446"/>
      <c r="N53" s="446"/>
      <c r="O53" s="446"/>
      <c r="P53" s="446"/>
      <c r="Q53" s="446"/>
      <c r="R53" s="446"/>
      <c r="S53" s="446"/>
      <c r="T53" s="446"/>
      <c r="W53"/>
      <c r="X53"/>
      <c r="AA53"/>
      <c r="AB53"/>
    </row>
    <row r="54" spans="2:28" x14ac:dyDescent="0.2">
      <c r="C54" s="446"/>
      <c r="D54" s="446"/>
      <c r="E54" s="446"/>
      <c r="F54" s="446"/>
      <c r="G54" s="446"/>
      <c r="H54" s="446"/>
      <c r="I54"/>
      <c r="J54"/>
      <c r="K54" s="446"/>
      <c r="L54" s="446"/>
      <c r="M54" s="446"/>
      <c r="N54" s="446"/>
      <c r="O54" s="446"/>
      <c r="P54" s="446"/>
      <c r="Q54" s="446"/>
      <c r="R54" s="446"/>
      <c r="S54" s="446"/>
      <c r="T54" s="446"/>
      <c r="W54"/>
      <c r="X54"/>
      <c r="AA54"/>
      <c r="AB54"/>
    </row>
    <row r="55" spans="2:28" x14ac:dyDescent="0.2">
      <c r="C55" s="446"/>
      <c r="D55" s="446"/>
      <c r="E55" s="446"/>
      <c r="F55" s="446"/>
      <c r="G55" s="446"/>
      <c r="H55" s="446"/>
      <c r="I55"/>
      <c r="J55"/>
      <c r="K55" s="446"/>
      <c r="L55" s="446"/>
      <c r="M55" s="446"/>
      <c r="N55" s="446"/>
      <c r="O55" s="446"/>
      <c r="P55" s="446"/>
      <c r="Q55" s="446"/>
      <c r="R55" s="446"/>
      <c r="S55" s="446"/>
      <c r="T55" s="446"/>
      <c r="W55"/>
      <c r="X55"/>
      <c r="AA55"/>
      <c r="AB55"/>
    </row>
    <row r="56" spans="2:28" x14ac:dyDescent="0.2">
      <c r="I56"/>
      <c r="J56"/>
      <c r="W56"/>
      <c r="X56"/>
    </row>
    <row r="57" spans="2:28" x14ac:dyDescent="0.2">
      <c r="I57"/>
      <c r="J57"/>
      <c r="W57"/>
      <c r="X57"/>
    </row>
    <row r="58" spans="2:28" x14ac:dyDescent="0.2">
      <c r="I58"/>
      <c r="J58"/>
      <c r="W58"/>
      <c r="X58"/>
    </row>
    <row r="59" spans="2:28" x14ac:dyDescent="0.2">
      <c r="I59"/>
      <c r="J59"/>
      <c r="W59"/>
      <c r="X59"/>
    </row>
    <row r="60" spans="2:28" x14ac:dyDescent="0.2">
      <c r="I60"/>
      <c r="J60"/>
      <c r="W60"/>
      <c r="X60"/>
    </row>
    <row r="61" spans="2:28" x14ac:dyDescent="0.2">
      <c r="I61"/>
      <c r="J61"/>
      <c r="W61"/>
      <c r="X61"/>
    </row>
    <row r="62" spans="2:28" x14ac:dyDescent="0.2">
      <c r="I62"/>
      <c r="J62"/>
      <c r="W62"/>
      <c r="X62"/>
    </row>
    <row r="63" spans="2:28" x14ac:dyDescent="0.2">
      <c r="I63"/>
      <c r="J63"/>
      <c r="W63"/>
      <c r="X63"/>
    </row>
    <row r="64" spans="2:28" x14ac:dyDescent="0.2">
      <c r="I64"/>
      <c r="J64"/>
      <c r="W64"/>
      <c r="X64"/>
    </row>
    <row r="65" spans="9:24" x14ac:dyDescent="0.2">
      <c r="I65"/>
      <c r="J65"/>
      <c r="W65"/>
      <c r="X65"/>
    </row>
    <row r="66" spans="9:24" x14ac:dyDescent="0.2">
      <c r="I66"/>
      <c r="J66"/>
      <c r="W66"/>
      <c r="X66"/>
    </row>
    <row r="67" spans="9:24" x14ac:dyDescent="0.2">
      <c r="I67"/>
      <c r="J67"/>
      <c r="W67"/>
      <c r="X67"/>
    </row>
    <row r="68" spans="9:24" x14ac:dyDescent="0.2">
      <c r="I68"/>
      <c r="J68"/>
      <c r="W68"/>
      <c r="X68"/>
    </row>
    <row r="69" spans="9:24" x14ac:dyDescent="0.2">
      <c r="I69"/>
      <c r="J69"/>
      <c r="W69"/>
      <c r="X69"/>
    </row>
    <row r="70" spans="9:24" x14ac:dyDescent="0.2">
      <c r="I70"/>
      <c r="J70"/>
      <c r="W70"/>
      <c r="X70"/>
    </row>
    <row r="71" spans="9:24" x14ac:dyDescent="0.2">
      <c r="I71"/>
      <c r="J71"/>
      <c r="W71"/>
      <c r="X71"/>
    </row>
    <row r="72" spans="9:24" x14ac:dyDescent="0.2">
      <c r="I72"/>
      <c r="J72"/>
      <c r="W72"/>
      <c r="X72"/>
    </row>
    <row r="73" spans="9:24" x14ac:dyDescent="0.2">
      <c r="I73"/>
      <c r="J73"/>
      <c r="W73"/>
      <c r="X73"/>
    </row>
    <row r="74" spans="9:24" x14ac:dyDescent="0.2">
      <c r="I74"/>
      <c r="J74"/>
      <c r="W74"/>
      <c r="X74"/>
    </row>
    <row r="75" spans="9:24" x14ac:dyDescent="0.2">
      <c r="I75"/>
      <c r="J75"/>
      <c r="W75"/>
      <c r="X75"/>
    </row>
    <row r="76" spans="9:24" x14ac:dyDescent="0.2">
      <c r="I76"/>
      <c r="J76"/>
      <c r="W76"/>
      <c r="X76"/>
    </row>
    <row r="77" spans="9:24" x14ac:dyDescent="0.2">
      <c r="I77"/>
      <c r="J77"/>
      <c r="W77"/>
      <c r="X77"/>
    </row>
    <row r="78" spans="9:24" x14ac:dyDescent="0.2">
      <c r="I78"/>
      <c r="J78"/>
    </row>
    <row r="79" spans="9:24" x14ac:dyDescent="0.2">
      <c r="I79"/>
      <c r="J79"/>
    </row>
    <row r="80" spans="9:24" x14ac:dyDescent="0.2">
      <c r="I80"/>
      <c r="J80"/>
    </row>
    <row r="81" spans="9:10" x14ac:dyDescent="0.2">
      <c r="I81"/>
      <c r="J81"/>
    </row>
    <row r="82" spans="9:10" x14ac:dyDescent="0.2">
      <c r="I82"/>
      <c r="J82"/>
    </row>
    <row r="83" spans="9:10" x14ac:dyDescent="0.2">
      <c r="I83"/>
      <c r="J83"/>
    </row>
    <row r="84" spans="9:10" x14ac:dyDescent="0.2">
      <c r="I84"/>
      <c r="J84"/>
    </row>
    <row r="85" spans="9:10" x14ac:dyDescent="0.2">
      <c r="I85"/>
      <c r="J85"/>
    </row>
    <row r="86" spans="9:10" x14ac:dyDescent="0.2">
      <c r="I86"/>
      <c r="J86"/>
    </row>
    <row r="87" spans="9:10" x14ac:dyDescent="0.2">
      <c r="I87"/>
      <c r="J87"/>
    </row>
    <row r="88" spans="9:10" x14ac:dyDescent="0.2">
      <c r="I88"/>
      <c r="J88"/>
    </row>
    <row r="89" spans="9:10" x14ac:dyDescent="0.2">
      <c r="I89"/>
      <c r="J89"/>
    </row>
    <row r="90" spans="9:10" x14ac:dyDescent="0.2">
      <c r="I90"/>
      <c r="J90"/>
    </row>
    <row r="91" spans="9:10" x14ac:dyDescent="0.2">
      <c r="I91"/>
      <c r="J91"/>
    </row>
    <row r="92" spans="9:10" x14ac:dyDescent="0.2">
      <c r="I92"/>
      <c r="J92"/>
    </row>
    <row r="93" spans="9:10" x14ac:dyDescent="0.2">
      <c r="I93"/>
      <c r="J93"/>
    </row>
    <row r="94" spans="9:10" x14ac:dyDescent="0.2">
      <c r="I94"/>
      <c r="J94"/>
    </row>
    <row r="95" spans="9:10" x14ac:dyDescent="0.2">
      <c r="I95"/>
      <c r="J95"/>
    </row>
    <row r="96" spans="9:10" x14ac:dyDescent="0.2">
      <c r="I96"/>
      <c r="J96"/>
    </row>
    <row r="97" spans="9:26" x14ac:dyDescent="0.2">
      <c r="I97"/>
      <c r="J97"/>
    </row>
    <row r="98" spans="9:26" x14ac:dyDescent="0.2">
      <c r="I98"/>
      <c r="J98"/>
      <c r="Y98"/>
      <c r="Z98"/>
    </row>
    <row r="99" spans="9:26" x14ac:dyDescent="0.2">
      <c r="I99"/>
      <c r="J99"/>
      <c r="Y99"/>
      <c r="Z99"/>
    </row>
    <row r="100" spans="9:26" x14ac:dyDescent="0.2">
      <c r="I100"/>
      <c r="J100"/>
      <c r="Y100"/>
      <c r="Z100"/>
    </row>
    <row r="101" spans="9:26" x14ac:dyDescent="0.2">
      <c r="I101"/>
      <c r="J101"/>
      <c r="Y101"/>
      <c r="Z101"/>
    </row>
    <row r="102" spans="9:26" x14ac:dyDescent="0.2">
      <c r="I102"/>
      <c r="J102"/>
      <c r="Y102"/>
      <c r="Z102"/>
    </row>
    <row r="103" spans="9:26" x14ac:dyDescent="0.2">
      <c r="I103"/>
      <c r="J103"/>
      <c r="Y103"/>
      <c r="Z103"/>
    </row>
    <row r="104" spans="9:26" x14ac:dyDescent="0.2">
      <c r="I104"/>
      <c r="J104"/>
      <c r="Y104"/>
      <c r="Z104"/>
    </row>
    <row r="105" spans="9:26" x14ac:dyDescent="0.2">
      <c r="I105"/>
      <c r="J105"/>
      <c r="Y105"/>
      <c r="Z105"/>
    </row>
    <row r="106" spans="9:26" x14ac:dyDescent="0.2">
      <c r="I106"/>
      <c r="J106"/>
      <c r="Y106"/>
      <c r="Z106"/>
    </row>
    <row r="107" spans="9:26" x14ac:dyDescent="0.2">
      <c r="I107"/>
      <c r="J107"/>
      <c r="Y107"/>
      <c r="Z107"/>
    </row>
    <row r="108" spans="9:26" x14ac:dyDescent="0.2">
      <c r="I108"/>
      <c r="J108"/>
      <c r="Y108"/>
      <c r="Z108"/>
    </row>
    <row r="109" spans="9:26" x14ac:dyDescent="0.2">
      <c r="I109"/>
      <c r="J109"/>
      <c r="Y109"/>
      <c r="Z109"/>
    </row>
    <row r="110" spans="9:26" x14ac:dyDescent="0.2">
      <c r="I110"/>
      <c r="J110"/>
      <c r="Y110"/>
      <c r="Z110"/>
    </row>
    <row r="111" spans="9:26" x14ac:dyDescent="0.2">
      <c r="I111"/>
      <c r="J111"/>
      <c r="Y111"/>
      <c r="Z111"/>
    </row>
    <row r="112" spans="9:26" x14ac:dyDescent="0.2">
      <c r="I112"/>
      <c r="J112"/>
      <c r="Y112"/>
      <c r="Z112"/>
    </row>
    <row r="113" spans="8:26" x14ac:dyDescent="0.2">
      <c r="I113"/>
      <c r="J113"/>
      <c r="Y113"/>
      <c r="Z113"/>
    </row>
    <row r="114" spans="8:26" x14ac:dyDescent="0.2">
      <c r="I114"/>
      <c r="J114"/>
      <c r="Y114"/>
      <c r="Z114"/>
    </row>
    <row r="115" spans="8:26" x14ac:dyDescent="0.2">
      <c r="I115"/>
      <c r="J115"/>
      <c r="Y115"/>
      <c r="Z115"/>
    </row>
    <row r="116" spans="8:26" x14ac:dyDescent="0.2">
      <c r="I116"/>
      <c r="J116"/>
      <c r="Y116"/>
      <c r="Z116"/>
    </row>
    <row r="117" spans="8:26" x14ac:dyDescent="0.2">
      <c r="I117"/>
      <c r="J117"/>
      <c r="Y117"/>
      <c r="Z117"/>
    </row>
    <row r="118" spans="8:26" x14ac:dyDescent="0.2">
      <c r="I118"/>
      <c r="J118"/>
      <c r="Y118"/>
      <c r="Z118"/>
    </row>
    <row r="119" spans="8:26" x14ac:dyDescent="0.2">
      <c r="I119"/>
      <c r="J119"/>
      <c r="Y119"/>
      <c r="Z119"/>
    </row>
    <row r="120" spans="8:26" x14ac:dyDescent="0.2">
      <c r="I120"/>
      <c r="J120"/>
      <c r="Y120"/>
      <c r="Z120"/>
    </row>
    <row r="121" spans="8:26" x14ac:dyDescent="0.2">
      <c r="I121"/>
      <c r="J121"/>
      <c r="Y121"/>
      <c r="Z121"/>
    </row>
    <row r="122" spans="8:26" x14ac:dyDescent="0.2">
      <c r="I122"/>
      <c r="J122"/>
      <c r="Y122"/>
      <c r="Z122"/>
    </row>
    <row r="123" spans="8:26" x14ac:dyDescent="0.2">
      <c r="I123"/>
      <c r="J123"/>
      <c r="Y123"/>
      <c r="Z123"/>
    </row>
    <row r="124" spans="8:26" x14ac:dyDescent="0.2">
      <c r="I124"/>
      <c r="J124"/>
      <c r="Y124"/>
      <c r="Z124"/>
    </row>
    <row r="125" spans="8:26" x14ac:dyDescent="0.2">
      <c r="H125"/>
      <c r="I125"/>
      <c r="J125"/>
      <c r="Y125"/>
      <c r="Z125"/>
    </row>
    <row r="126" spans="8:26" x14ac:dyDescent="0.2">
      <c r="H126"/>
      <c r="I126"/>
      <c r="J126"/>
      <c r="Y126"/>
      <c r="Z126"/>
    </row>
    <row r="127" spans="8:26" x14ac:dyDescent="0.2">
      <c r="H127"/>
      <c r="I127"/>
      <c r="J127"/>
      <c r="Y127"/>
      <c r="Z127"/>
    </row>
    <row r="128" spans="8:26" x14ac:dyDescent="0.2">
      <c r="H128"/>
      <c r="I128"/>
      <c r="J128"/>
      <c r="Y128"/>
      <c r="Z128"/>
    </row>
    <row r="129" spans="6:26" x14ac:dyDescent="0.2">
      <c r="H129"/>
      <c r="I129"/>
      <c r="J129"/>
      <c r="Y129"/>
      <c r="Z129"/>
    </row>
    <row r="130" spans="6:26" x14ac:dyDescent="0.2">
      <c r="F130"/>
      <c r="G130"/>
      <c r="H130"/>
      <c r="I130"/>
      <c r="J130"/>
      <c r="Y130"/>
      <c r="Z130"/>
    </row>
    <row r="131" spans="6:26" x14ac:dyDescent="0.2">
      <c r="H131"/>
      <c r="I131"/>
      <c r="J131"/>
      <c r="Y131"/>
      <c r="Z131"/>
    </row>
    <row r="132" spans="6:26" x14ac:dyDescent="0.2">
      <c r="H132"/>
      <c r="I132"/>
      <c r="J132"/>
      <c r="Y132"/>
      <c r="Z132"/>
    </row>
    <row r="133" spans="6:26" x14ac:dyDescent="0.2">
      <c r="H133"/>
      <c r="I133"/>
      <c r="J133"/>
      <c r="Y133"/>
      <c r="Z133"/>
    </row>
    <row r="134" spans="6:26" x14ac:dyDescent="0.2">
      <c r="H134"/>
      <c r="I134"/>
      <c r="J134"/>
      <c r="Y134"/>
      <c r="Z134"/>
    </row>
    <row r="135" spans="6:26" x14ac:dyDescent="0.2">
      <c r="H135"/>
      <c r="I135"/>
      <c r="J135"/>
      <c r="Y135"/>
      <c r="Z135"/>
    </row>
    <row r="136" spans="6:26" x14ac:dyDescent="0.2">
      <c r="H136"/>
      <c r="I136"/>
      <c r="J136"/>
      <c r="Y136"/>
      <c r="Z136"/>
    </row>
    <row r="137" spans="6:26" x14ac:dyDescent="0.2">
      <c r="H137"/>
      <c r="I137"/>
      <c r="J137"/>
      <c r="Y137"/>
      <c r="Z137"/>
    </row>
    <row r="138" spans="6:26" x14ac:dyDescent="0.2">
      <c r="H138"/>
      <c r="I138"/>
      <c r="J138"/>
      <c r="Y138"/>
      <c r="Z138"/>
    </row>
    <row r="139" spans="6:26" x14ac:dyDescent="0.2">
      <c r="H139"/>
      <c r="I139"/>
      <c r="J139"/>
      <c r="Y139"/>
      <c r="Z139"/>
    </row>
    <row r="140" spans="6:26" x14ac:dyDescent="0.2">
      <c r="H140"/>
      <c r="I140"/>
      <c r="J140"/>
      <c r="Y140"/>
      <c r="Z140"/>
    </row>
    <row r="141" spans="6:26" x14ac:dyDescent="0.2">
      <c r="H141"/>
      <c r="I141"/>
      <c r="J141"/>
      <c r="Y141"/>
      <c r="Z141"/>
    </row>
    <row r="142" spans="6:26" x14ac:dyDescent="0.2">
      <c r="H142"/>
      <c r="I142"/>
      <c r="J142"/>
      <c r="Y142"/>
      <c r="Z142"/>
    </row>
    <row r="143" spans="6:26" x14ac:dyDescent="0.2">
      <c r="H143"/>
      <c r="I143"/>
      <c r="J143"/>
      <c r="Y143"/>
      <c r="Z143"/>
    </row>
    <row r="144" spans="6:26" x14ac:dyDescent="0.2">
      <c r="H144"/>
      <c r="I144"/>
      <c r="J144"/>
      <c r="Y144"/>
      <c r="Z144"/>
    </row>
    <row r="145" spans="8:26" x14ac:dyDescent="0.2">
      <c r="H145"/>
      <c r="I145"/>
      <c r="J145"/>
      <c r="Y145"/>
      <c r="Z145"/>
    </row>
    <row r="146" spans="8:26" x14ac:dyDescent="0.2">
      <c r="H146"/>
      <c r="I146"/>
      <c r="J146"/>
      <c r="Y146"/>
      <c r="Z146"/>
    </row>
    <row r="147" spans="8:26" x14ac:dyDescent="0.2">
      <c r="H147"/>
      <c r="I147"/>
      <c r="J147"/>
      <c r="Y147"/>
      <c r="Z147"/>
    </row>
    <row r="148" spans="8:26" x14ac:dyDescent="0.2">
      <c r="H148"/>
      <c r="I148"/>
      <c r="J148"/>
      <c r="Y148"/>
      <c r="Z148"/>
    </row>
    <row r="149" spans="8:26" x14ac:dyDescent="0.2">
      <c r="H149"/>
      <c r="I149"/>
      <c r="J149"/>
      <c r="Y149"/>
      <c r="Z149"/>
    </row>
    <row r="150" spans="8:26" x14ac:dyDescent="0.2">
      <c r="H150"/>
      <c r="I150"/>
      <c r="J150"/>
      <c r="Y150"/>
      <c r="Z150"/>
    </row>
    <row r="151" spans="8:26" x14ac:dyDescent="0.2">
      <c r="H151"/>
      <c r="I151"/>
      <c r="J151"/>
      <c r="Y151"/>
      <c r="Z151"/>
    </row>
    <row r="152" spans="8:26" x14ac:dyDescent="0.2">
      <c r="H152"/>
      <c r="I152"/>
      <c r="J152"/>
      <c r="Y152"/>
      <c r="Z152"/>
    </row>
    <row r="153" spans="8:26" x14ac:dyDescent="0.2">
      <c r="H153"/>
      <c r="I153"/>
      <c r="J153"/>
      <c r="Y153"/>
      <c r="Z153"/>
    </row>
    <row r="154" spans="8:26" x14ac:dyDescent="0.2">
      <c r="H154"/>
      <c r="I154"/>
      <c r="J154"/>
      <c r="Y154"/>
      <c r="Z154"/>
    </row>
    <row r="155" spans="8:26" x14ac:dyDescent="0.2">
      <c r="H155"/>
      <c r="I155"/>
      <c r="J155"/>
      <c r="Y155"/>
      <c r="Z155"/>
    </row>
    <row r="156" spans="8:26" x14ac:dyDescent="0.2">
      <c r="H156"/>
      <c r="I156"/>
      <c r="J156"/>
      <c r="Y156"/>
      <c r="Z156"/>
    </row>
    <row r="157" spans="8:26" x14ac:dyDescent="0.2">
      <c r="H157"/>
      <c r="I157"/>
      <c r="J157"/>
      <c r="Y157"/>
      <c r="Z157"/>
    </row>
    <row r="158" spans="8:26" x14ac:dyDescent="0.2">
      <c r="H158"/>
      <c r="I158"/>
      <c r="J158"/>
      <c r="Y158"/>
      <c r="Z158"/>
    </row>
    <row r="159" spans="8:26" x14ac:dyDescent="0.2">
      <c r="H159"/>
      <c r="I159"/>
      <c r="J159"/>
      <c r="Y159"/>
      <c r="Z159"/>
    </row>
    <row r="160" spans="8:26" x14ac:dyDescent="0.2">
      <c r="H160"/>
      <c r="I160"/>
      <c r="J160"/>
      <c r="Y160"/>
      <c r="Z160"/>
    </row>
    <row r="161" spans="8:26" x14ac:dyDescent="0.2">
      <c r="H161"/>
      <c r="I161"/>
      <c r="J161"/>
      <c r="Y161"/>
      <c r="Z161"/>
    </row>
    <row r="162" spans="8:26" x14ac:dyDescent="0.2">
      <c r="H162"/>
      <c r="I162"/>
      <c r="J162"/>
      <c r="Y162"/>
      <c r="Z162"/>
    </row>
    <row r="163" spans="8:26" x14ac:dyDescent="0.2">
      <c r="I163"/>
      <c r="J163"/>
      <c r="Y163"/>
      <c r="Z163"/>
    </row>
    <row r="164" spans="8:26" x14ac:dyDescent="0.2">
      <c r="I164"/>
      <c r="J164"/>
      <c r="Y164"/>
      <c r="Z164"/>
    </row>
    <row r="165" spans="8:26" x14ac:dyDescent="0.2">
      <c r="I165"/>
      <c r="J165"/>
      <c r="Y165"/>
      <c r="Z165"/>
    </row>
    <row r="166" spans="8:26" x14ac:dyDescent="0.2">
      <c r="I166"/>
      <c r="J166"/>
      <c r="Y166"/>
      <c r="Z166"/>
    </row>
    <row r="167" spans="8:26" x14ac:dyDescent="0.2">
      <c r="I167"/>
      <c r="J167"/>
      <c r="Y167"/>
      <c r="Z167"/>
    </row>
    <row r="168" spans="8:26" x14ac:dyDescent="0.2">
      <c r="Y168"/>
      <c r="Z168"/>
    </row>
    <row r="169" spans="8:26" x14ac:dyDescent="0.2">
      <c r="Y169"/>
      <c r="Z169"/>
    </row>
    <row r="170" spans="8:26" x14ac:dyDescent="0.2">
      <c r="Y170"/>
      <c r="Z170"/>
    </row>
    <row r="171" spans="8:26" x14ac:dyDescent="0.2">
      <c r="Y171"/>
      <c r="Z171"/>
    </row>
    <row r="172" spans="8:26" x14ac:dyDescent="0.2">
      <c r="Y172"/>
      <c r="Z172"/>
    </row>
    <row r="173" spans="8:26" x14ac:dyDescent="0.2">
      <c r="Y173"/>
      <c r="Z173"/>
    </row>
    <row r="174" spans="8:26" x14ac:dyDescent="0.2">
      <c r="Y174"/>
      <c r="Z174"/>
    </row>
    <row r="175" spans="8:26" x14ac:dyDescent="0.2">
      <c r="Y175"/>
      <c r="Z175"/>
    </row>
    <row r="176" spans="8:26" x14ac:dyDescent="0.2">
      <c r="Y176"/>
      <c r="Z176"/>
    </row>
    <row r="177" spans="25:26" x14ac:dyDescent="0.2">
      <c r="Y177"/>
      <c r="Z177"/>
    </row>
    <row r="178" spans="25:26" x14ac:dyDescent="0.2">
      <c r="Y178"/>
      <c r="Z178"/>
    </row>
    <row r="179" spans="25:26" x14ac:dyDescent="0.2">
      <c r="Y179"/>
      <c r="Z179"/>
    </row>
    <row r="180" spans="25:26" x14ac:dyDescent="0.2">
      <c r="Y180"/>
      <c r="Z180"/>
    </row>
    <row r="181" spans="25:26" x14ac:dyDescent="0.2">
      <c r="Y181"/>
      <c r="Z181"/>
    </row>
    <row r="182" spans="25:26" x14ac:dyDescent="0.2">
      <c r="Y182"/>
      <c r="Z182"/>
    </row>
    <row r="183" spans="25:26" x14ac:dyDescent="0.2">
      <c r="Y183"/>
      <c r="Z183"/>
    </row>
    <row r="184" spans="25:26" x14ac:dyDescent="0.2">
      <c r="Y184"/>
      <c r="Z184"/>
    </row>
    <row r="185" spans="25:26" x14ac:dyDescent="0.2">
      <c r="Y185"/>
      <c r="Z185"/>
    </row>
    <row r="186" spans="25:26" x14ac:dyDescent="0.2">
      <c r="Y186"/>
      <c r="Z186"/>
    </row>
    <row r="187" spans="25:26" x14ac:dyDescent="0.2">
      <c r="Y187"/>
      <c r="Z187"/>
    </row>
    <row r="188" spans="25:26" x14ac:dyDescent="0.2">
      <c r="Y188"/>
      <c r="Z188"/>
    </row>
    <row r="189" spans="25:26" x14ac:dyDescent="0.2">
      <c r="Y189"/>
      <c r="Z189"/>
    </row>
    <row r="190" spans="25:26" x14ac:dyDescent="0.2">
      <c r="Y190"/>
      <c r="Z190"/>
    </row>
    <row r="191" spans="25:26" x14ac:dyDescent="0.2">
      <c r="Y191"/>
      <c r="Z191"/>
    </row>
    <row r="192" spans="25:26" x14ac:dyDescent="0.2">
      <c r="Y192"/>
      <c r="Z192"/>
    </row>
    <row r="193" spans="25:26" x14ac:dyDescent="0.2">
      <c r="Y193"/>
      <c r="Z193"/>
    </row>
    <row r="194" spans="25:26" x14ac:dyDescent="0.2">
      <c r="Y194"/>
      <c r="Z194"/>
    </row>
    <row r="195" spans="25:26" x14ac:dyDescent="0.2">
      <c r="Y195"/>
      <c r="Z195"/>
    </row>
    <row r="196" spans="25:26" x14ac:dyDescent="0.2">
      <c r="Y196"/>
      <c r="Z196"/>
    </row>
    <row r="197" spans="25:26" x14ac:dyDescent="0.2">
      <c r="Y197"/>
      <c r="Z197"/>
    </row>
    <row r="198" spans="25:26" x14ac:dyDescent="0.2">
      <c r="Y198"/>
      <c r="Z198"/>
    </row>
    <row r="199" spans="25:26" x14ac:dyDescent="0.2">
      <c r="Y199"/>
      <c r="Z199"/>
    </row>
    <row r="200" spans="25:26" x14ac:dyDescent="0.2">
      <c r="Y200"/>
      <c r="Z200"/>
    </row>
    <row r="201" spans="25:26" x14ac:dyDescent="0.2">
      <c r="Y201"/>
      <c r="Z201"/>
    </row>
    <row r="202" spans="25:26" x14ac:dyDescent="0.2">
      <c r="Y202"/>
      <c r="Z202"/>
    </row>
    <row r="203" spans="25:26" x14ac:dyDescent="0.2">
      <c r="Y203"/>
      <c r="Z203"/>
    </row>
    <row r="204" spans="25:26" x14ac:dyDescent="0.2">
      <c r="Y204"/>
      <c r="Z204"/>
    </row>
    <row r="205" spans="25:26" x14ac:dyDescent="0.2">
      <c r="Y205"/>
      <c r="Z205"/>
    </row>
    <row r="206" spans="25:26" x14ac:dyDescent="0.2">
      <c r="Y206"/>
      <c r="Z206"/>
    </row>
    <row r="207" spans="25:26" x14ac:dyDescent="0.2">
      <c r="Y207"/>
      <c r="Z207"/>
    </row>
    <row r="208" spans="25:26" x14ac:dyDescent="0.2">
      <c r="Y208"/>
      <c r="Z208"/>
    </row>
    <row r="209" spans="25:26" x14ac:dyDescent="0.2">
      <c r="Y209"/>
      <c r="Z209"/>
    </row>
    <row r="210" spans="25:26" x14ac:dyDescent="0.2">
      <c r="Y210"/>
      <c r="Z210"/>
    </row>
    <row r="211" spans="25:26" x14ac:dyDescent="0.2">
      <c r="Y211"/>
      <c r="Z211"/>
    </row>
    <row r="212" spans="25:26" x14ac:dyDescent="0.2">
      <c r="Y212"/>
      <c r="Z212"/>
    </row>
    <row r="213" spans="25:26" x14ac:dyDescent="0.2">
      <c r="Y213"/>
      <c r="Z213"/>
    </row>
    <row r="214" spans="25:26" x14ac:dyDescent="0.2">
      <c r="Y214"/>
      <c r="Z214"/>
    </row>
    <row r="215" spans="25:26" x14ac:dyDescent="0.2">
      <c r="Y215"/>
      <c r="Z215"/>
    </row>
    <row r="216" spans="25:26" x14ac:dyDescent="0.2">
      <c r="Y216"/>
      <c r="Z216"/>
    </row>
    <row r="217" spans="25:26" x14ac:dyDescent="0.2">
      <c r="Y217"/>
      <c r="Z217"/>
    </row>
    <row r="218" spans="25:26" x14ac:dyDescent="0.2">
      <c r="Y218"/>
      <c r="Z218"/>
    </row>
    <row r="219" spans="25:26" x14ac:dyDescent="0.2">
      <c r="Y219"/>
      <c r="Z219"/>
    </row>
    <row r="220" spans="25:26" x14ac:dyDescent="0.2">
      <c r="Y220"/>
      <c r="Z220"/>
    </row>
    <row r="221" spans="25:26" x14ac:dyDescent="0.2">
      <c r="Y221"/>
      <c r="Z221"/>
    </row>
    <row r="222" spans="25:26" x14ac:dyDescent="0.2">
      <c r="Y222"/>
      <c r="Z222"/>
    </row>
    <row r="223" spans="25:26" x14ac:dyDescent="0.2">
      <c r="Y223"/>
      <c r="Z223"/>
    </row>
    <row r="224" spans="25:26" x14ac:dyDescent="0.2">
      <c r="Y224"/>
      <c r="Z224"/>
    </row>
    <row r="225" spans="25:26" x14ac:dyDescent="0.2">
      <c r="Y225"/>
      <c r="Z225"/>
    </row>
    <row r="226" spans="25:26" x14ac:dyDescent="0.2">
      <c r="Y226"/>
      <c r="Z226"/>
    </row>
    <row r="227" spans="25:26" x14ac:dyDescent="0.2">
      <c r="Y227"/>
      <c r="Z227"/>
    </row>
    <row r="228" spans="25:26" x14ac:dyDescent="0.2">
      <c r="Y228"/>
      <c r="Z228"/>
    </row>
    <row r="229" spans="25:26" x14ac:dyDescent="0.2">
      <c r="Y229"/>
      <c r="Z229"/>
    </row>
    <row r="230" spans="25:26" x14ac:dyDescent="0.2">
      <c r="Y230"/>
      <c r="Z230"/>
    </row>
    <row r="231" spans="25:26" x14ac:dyDescent="0.2">
      <c r="Y231"/>
      <c r="Z231"/>
    </row>
    <row r="232" spans="25:26" x14ac:dyDescent="0.2">
      <c r="Y232"/>
      <c r="Z232"/>
    </row>
    <row r="233" spans="25:26" x14ac:dyDescent="0.2">
      <c r="Y233"/>
      <c r="Z233"/>
    </row>
    <row r="234" spans="25:26" x14ac:dyDescent="0.2">
      <c r="Y234"/>
      <c r="Z234"/>
    </row>
    <row r="235" spans="25:26" x14ac:dyDescent="0.2">
      <c r="Y235"/>
      <c r="Z235"/>
    </row>
    <row r="236" spans="25:26" x14ac:dyDescent="0.2">
      <c r="Y236"/>
      <c r="Z236"/>
    </row>
    <row r="237" spans="25:26" x14ac:dyDescent="0.2">
      <c r="Y237"/>
      <c r="Z237"/>
    </row>
    <row r="238" spans="25:26" x14ac:dyDescent="0.2">
      <c r="Y238"/>
      <c r="Z238"/>
    </row>
    <row r="239" spans="25:26" x14ac:dyDescent="0.2">
      <c r="Y239"/>
      <c r="Z239"/>
    </row>
    <row r="240" spans="25:26" x14ac:dyDescent="0.2">
      <c r="Y240"/>
      <c r="Z240"/>
    </row>
    <row r="241" spans="25:26" x14ac:dyDescent="0.2">
      <c r="Y241"/>
      <c r="Z241"/>
    </row>
    <row r="242" spans="25:26" x14ac:dyDescent="0.2">
      <c r="Y242"/>
      <c r="Z242"/>
    </row>
    <row r="243" spans="25:26" x14ac:dyDescent="0.2">
      <c r="Y243"/>
      <c r="Z243"/>
    </row>
    <row r="244" spans="25:26" x14ac:dyDescent="0.2">
      <c r="Y244"/>
      <c r="Z244"/>
    </row>
    <row r="245" spans="25:26" x14ac:dyDescent="0.2">
      <c r="Y245"/>
      <c r="Z245"/>
    </row>
    <row r="246" spans="25:26" x14ac:dyDescent="0.2">
      <c r="Y246"/>
      <c r="Z246"/>
    </row>
    <row r="247" spans="25:26" x14ac:dyDescent="0.2">
      <c r="Y247"/>
      <c r="Z247"/>
    </row>
    <row r="248" spans="25:26" x14ac:dyDescent="0.2">
      <c r="Y248"/>
      <c r="Z248"/>
    </row>
    <row r="249" spans="25:26" x14ac:dyDescent="0.2">
      <c r="Y249"/>
      <c r="Z249"/>
    </row>
    <row r="250" spans="25:26" x14ac:dyDescent="0.2">
      <c r="Y250"/>
      <c r="Z250"/>
    </row>
    <row r="251" spans="25:26" x14ac:dyDescent="0.2">
      <c r="Y251"/>
      <c r="Z251"/>
    </row>
    <row r="252" spans="25:26" x14ac:dyDescent="0.2">
      <c r="Y252"/>
      <c r="Z252"/>
    </row>
    <row r="253" spans="25:26" x14ac:dyDescent="0.2">
      <c r="Y253"/>
      <c r="Z253"/>
    </row>
    <row r="254" spans="25:26" x14ac:dyDescent="0.2">
      <c r="Y254"/>
      <c r="Z254"/>
    </row>
    <row r="255" spans="25:26" x14ac:dyDescent="0.2">
      <c r="Y255"/>
      <c r="Z255"/>
    </row>
    <row r="256" spans="25:26" x14ac:dyDescent="0.2">
      <c r="Y256"/>
      <c r="Z256"/>
    </row>
    <row r="257" spans="25:26" x14ac:dyDescent="0.2">
      <c r="Y257"/>
      <c r="Z257"/>
    </row>
    <row r="258" spans="25:26" x14ac:dyDescent="0.2">
      <c r="Y258"/>
      <c r="Z258"/>
    </row>
    <row r="259" spans="25:26" x14ac:dyDescent="0.2">
      <c r="Y259"/>
      <c r="Z259"/>
    </row>
    <row r="260" spans="25:26" x14ac:dyDescent="0.2">
      <c r="Y260"/>
      <c r="Z260"/>
    </row>
    <row r="261" spans="25:26" x14ac:dyDescent="0.2">
      <c r="Y261"/>
      <c r="Z261"/>
    </row>
    <row r="262" spans="25:26" x14ac:dyDescent="0.2">
      <c r="Y262"/>
      <c r="Z262"/>
    </row>
    <row r="263" spans="25:26" x14ac:dyDescent="0.2">
      <c r="Y263"/>
      <c r="Z263"/>
    </row>
    <row r="264" spans="25:26" x14ac:dyDescent="0.2">
      <c r="Y264"/>
      <c r="Z264"/>
    </row>
    <row r="265" spans="25:26" x14ac:dyDescent="0.2">
      <c r="Y265"/>
      <c r="Z265"/>
    </row>
    <row r="266" spans="25:26" x14ac:dyDescent="0.2">
      <c r="Y266"/>
      <c r="Z266"/>
    </row>
    <row r="267" spans="25:26" x14ac:dyDescent="0.2">
      <c r="Y267"/>
      <c r="Z267"/>
    </row>
    <row r="268" spans="25:26" x14ac:dyDescent="0.2">
      <c r="Y268"/>
      <c r="Z268"/>
    </row>
    <row r="269" spans="25:26" x14ac:dyDescent="0.2">
      <c r="Y269"/>
      <c r="Z269"/>
    </row>
    <row r="270" spans="25:26" x14ac:dyDescent="0.2">
      <c r="Y270"/>
      <c r="Z270"/>
    </row>
    <row r="271" spans="25:26" x14ac:dyDescent="0.2">
      <c r="Y271"/>
      <c r="Z271"/>
    </row>
    <row r="272" spans="25:26" x14ac:dyDescent="0.2">
      <c r="Y272"/>
      <c r="Z272"/>
    </row>
    <row r="273" spans="25:26" x14ac:dyDescent="0.2">
      <c r="Y273"/>
      <c r="Z273"/>
    </row>
    <row r="274" spans="25:26" x14ac:dyDescent="0.2">
      <c r="Y274"/>
      <c r="Z274"/>
    </row>
    <row r="275" spans="25:26" x14ac:dyDescent="0.2">
      <c r="Y275"/>
      <c r="Z275"/>
    </row>
    <row r="276" spans="25:26" x14ac:dyDescent="0.2">
      <c r="Y276"/>
      <c r="Z276"/>
    </row>
    <row r="277" spans="25:26" x14ac:dyDescent="0.2">
      <c r="Y277"/>
      <c r="Z277"/>
    </row>
    <row r="278" spans="25:26" x14ac:dyDescent="0.2">
      <c r="Y278"/>
      <c r="Z278"/>
    </row>
    <row r="279" spans="25:26" x14ac:dyDescent="0.2">
      <c r="Y279"/>
      <c r="Z279"/>
    </row>
    <row r="280" spans="25:26" x14ac:dyDescent="0.2">
      <c r="Y280"/>
      <c r="Z280"/>
    </row>
    <row r="281" spans="25:26" x14ac:dyDescent="0.2">
      <c r="Y281"/>
      <c r="Z281"/>
    </row>
    <row r="282" spans="25:26" x14ac:dyDescent="0.2">
      <c r="Y282"/>
      <c r="Z282"/>
    </row>
  </sheetData>
  <mergeCells count="2">
    <mergeCell ref="C6:T9"/>
    <mergeCell ref="C48:T48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86"/>
  <sheetViews>
    <sheetView zoomScale="80" zoomScaleNormal="80" workbookViewId="0"/>
  </sheetViews>
  <sheetFormatPr baseColWidth="10" defaultColWidth="11.42578125" defaultRowHeight="12.75" x14ac:dyDescent="0.2"/>
  <cols>
    <col min="1" max="1" width="4" customWidth="1"/>
    <col min="2" max="2" width="2.42578125" customWidth="1"/>
    <col min="3" max="3" width="16.7109375" customWidth="1"/>
    <col min="4" max="4" width="37.42578125" customWidth="1"/>
    <col min="5" max="5" width="27" bestFit="1" customWidth="1"/>
    <col min="6" max="6" width="15.5703125" style="1" bestFit="1" customWidth="1"/>
    <col min="7" max="7" width="16.7109375" customWidth="1"/>
    <col min="8" max="8" width="2.42578125" customWidth="1"/>
    <col min="10" max="10" width="29.85546875" bestFit="1" customWidth="1"/>
    <col min="11" max="11" width="14.5703125" bestFit="1" customWidth="1"/>
    <col min="13" max="13" width="30.7109375" customWidth="1"/>
  </cols>
  <sheetData>
    <row r="1" spans="1:13" x14ac:dyDescent="0.2">
      <c r="A1" s="446"/>
      <c r="B1" s="446"/>
      <c r="C1" s="446"/>
      <c r="D1" s="446"/>
      <c r="E1" s="446"/>
      <c r="F1" s="14"/>
      <c r="G1" s="446"/>
      <c r="H1" s="446"/>
      <c r="I1" s="446"/>
      <c r="J1" s="446"/>
      <c r="K1" s="446"/>
      <c r="L1" s="446"/>
      <c r="M1" s="446"/>
    </row>
    <row r="2" spans="1:13" ht="13.5" customHeight="1" x14ac:dyDescent="0.2">
      <c r="A2" s="446"/>
      <c r="B2" s="148"/>
      <c r="C2" s="148"/>
      <c r="D2" s="148"/>
      <c r="E2" s="148"/>
      <c r="F2" s="148"/>
      <c r="G2" s="149"/>
      <c r="H2" s="149"/>
      <c r="I2" s="446"/>
      <c r="J2" s="446"/>
      <c r="K2" s="446"/>
      <c r="L2" s="446"/>
      <c r="M2" s="446"/>
    </row>
    <row r="3" spans="1:13" ht="13.5" customHeight="1" x14ac:dyDescent="0.25">
      <c r="A3" s="446"/>
      <c r="B3" s="148"/>
      <c r="C3" s="43"/>
      <c r="D3" s="57"/>
      <c r="E3" s="53"/>
      <c r="F3" s="53"/>
      <c r="G3" s="44"/>
      <c r="H3" s="149"/>
      <c r="I3" s="446"/>
      <c r="J3" s="446"/>
      <c r="K3" s="446"/>
      <c r="L3" s="446"/>
      <c r="M3" s="446"/>
    </row>
    <row r="4" spans="1:13" ht="13.5" customHeight="1" x14ac:dyDescent="0.2">
      <c r="A4" s="446"/>
      <c r="B4" s="148"/>
      <c r="C4" s="523" t="str">
        <f>+"Matriculados Totales por Departamento
"&amp;TD!D1&amp; " Semestre de " &amp;TD!C1</f>
        <v>Matriculados Totales por Departamento
I Semestre de 2026</v>
      </c>
      <c r="D4" s="524"/>
      <c r="E4" s="524"/>
      <c r="F4" s="524"/>
      <c r="G4" s="524"/>
      <c r="H4" s="149"/>
      <c r="I4" s="446"/>
      <c r="J4" s="446"/>
      <c r="K4" s="446"/>
      <c r="L4" s="446"/>
      <c r="M4" s="446"/>
    </row>
    <row r="5" spans="1:13" ht="13.5" customHeight="1" x14ac:dyDescent="0.2">
      <c r="A5" s="446"/>
      <c r="B5" s="148"/>
      <c r="C5" s="524"/>
      <c r="D5" s="524"/>
      <c r="E5" s="524"/>
      <c r="F5" s="524"/>
      <c r="G5" s="524"/>
      <c r="H5" s="149"/>
      <c r="I5" s="446"/>
      <c r="J5" s="446"/>
      <c r="K5" s="446"/>
      <c r="L5" s="446"/>
      <c r="M5" s="446"/>
    </row>
    <row r="6" spans="1:13" ht="13.5" customHeight="1" x14ac:dyDescent="0.2">
      <c r="A6" s="446"/>
      <c r="B6" s="148"/>
      <c r="C6" s="524"/>
      <c r="D6" s="524"/>
      <c r="E6" s="524"/>
      <c r="F6" s="524"/>
      <c r="G6" s="524"/>
      <c r="H6" s="149"/>
      <c r="I6" s="446"/>
      <c r="J6" s="446"/>
      <c r="K6" s="446"/>
      <c r="L6" s="446"/>
      <c r="M6" s="446"/>
    </row>
    <row r="7" spans="1:13" ht="13.5" customHeight="1" x14ac:dyDescent="0.25">
      <c r="A7" s="446"/>
      <c r="B7" s="148"/>
      <c r="C7" s="43"/>
      <c r="D7" s="57"/>
      <c r="E7" s="53"/>
      <c r="F7" s="53"/>
      <c r="G7" s="44"/>
      <c r="H7" s="149"/>
      <c r="I7" s="446"/>
      <c r="J7" s="446"/>
      <c r="K7" s="446"/>
      <c r="L7" s="446"/>
      <c r="M7" s="446"/>
    </row>
    <row r="8" spans="1:13" ht="31.5" customHeight="1" x14ac:dyDescent="0.2">
      <c r="A8" s="446"/>
      <c r="B8" s="148"/>
      <c r="C8" s="43"/>
      <c r="D8" s="179" t="s">
        <v>165</v>
      </c>
      <c r="E8" s="179" t="s">
        <v>166</v>
      </c>
      <c r="F8" s="179" t="s">
        <v>167</v>
      </c>
      <c r="G8" s="44"/>
      <c r="H8" s="149"/>
      <c r="I8" s="446"/>
      <c r="J8" s="446"/>
      <c r="K8" s="446"/>
      <c r="L8" s="446"/>
      <c r="M8" s="446"/>
    </row>
    <row r="9" spans="1:13" x14ac:dyDescent="0.2">
      <c r="A9" s="446"/>
      <c r="B9" s="148"/>
      <c r="C9" s="43"/>
      <c r="D9" s="70" t="s">
        <v>7</v>
      </c>
      <c r="E9" s="71">
        <v>6256</v>
      </c>
      <c r="F9" s="109">
        <v>0.64249768922666117</v>
      </c>
      <c r="G9" s="44"/>
      <c r="H9" s="149"/>
      <c r="I9" s="446"/>
      <c r="J9" s="446"/>
      <c r="K9" s="446"/>
      <c r="L9" s="446"/>
      <c r="M9" s="446"/>
    </row>
    <row r="10" spans="1:13" x14ac:dyDescent="0.2">
      <c r="A10" s="446"/>
      <c r="B10" s="148"/>
      <c r="C10" s="43"/>
      <c r="D10" s="72" t="s">
        <v>19</v>
      </c>
      <c r="E10" s="72">
        <v>782</v>
      </c>
      <c r="F10" s="110">
        <v>8.0312211153332647E-2</v>
      </c>
      <c r="G10" s="44"/>
      <c r="H10" s="149"/>
      <c r="I10" s="446"/>
      <c r="J10" s="446"/>
      <c r="K10" s="446"/>
      <c r="L10" s="446"/>
      <c r="M10" s="446"/>
    </row>
    <row r="11" spans="1:13" x14ac:dyDescent="0.2">
      <c r="A11" s="446"/>
      <c r="B11" s="148"/>
      <c r="C11" s="43"/>
      <c r="D11" s="70" t="s">
        <v>25</v>
      </c>
      <c r="E11" s="71">
        <v>610</v>
      </c>
      <c r="F11" s="109">
        <v>6.2647632741090684E-2</v>
      </c>
      <c r="G11" s="44"/>
      <c r="H11" s="149"/>
      <c r="I11" s="446"/>
      <c r="J11" s="446"/>
      <c r="K11" s="446"/>
      <c r="L11" s="446"/>
      <c r="M11" s="446"/>
    </row>
    <row r="12" spans="1:13" x14ac:dyDescent="0.2">
      <c r="A12" s="446"/>
      <c r="B12" s="148"/>
      <c r="C12" s="43"/>
      <c r="D12" s="72" t="s">
        <v>10</v>
      </c>
      <c r="E12" s="72">
        <v>501</v>
      </c>
      <c r="F12" s="110">
        <v>5.1453219677518744E-2</v>
      </c>
      <c r="G12" s="44"/>
      <c r="H12" s="149"/>
      <c r="I12" s="446"/>
      <c r="J12" s="446"/>
      <c r="K12" s="446"/>
      <c r="L12" s="446"/>
      <c r="M12" s="446"/>
    </row>
    <row r="13" spans="1:13" x14ac:dyDescent="0.2">
      <c r="A13" s="446"/>
      <c r="B13" s="148"/>
      <c r="C13" s="43"/>
      <c r="D13" s="70" t="s">
        <v>16</v>
      </c>
      <c r="E13" s="71">
        <v>463</v>
      </c>
      <c r="F13" s="109">
        <v>4.7550580260860634E-2</v>
      </c>
      <c r="G13" s="44"/>
      <c r="H13" s="149"/>
      <c r="I13" s="446"/>
      <c r="J13" s="446"/>
      <c r="K13" s="446"/>
      <c r="L13" s="446"/>
      <c r="M13" s="446"/>
    </row>
    <row r="14" spans="1:13" x14ac:dyDescent="0.2">
      <c r="A14" s="446"/>
      <c r="B14" s="148"/>
      <c r="C14" s="43"/>
      <c r="D14" s="72" t="s">
        <v>6</v>
      </c>
      <c r="E14" s="72">
        <v>445</v>
      </c>
      <c r="F14" s="110">
        <v>4.570196158981206E-2</v>
      </c>
      <c r="G14" s="44"/>
      <c r="H14" s="149"/>
      <c r="I14" s="446"/>
      <c r="J14" s="446"/>
      <c r="K14" s="446"/>
      <c r="L14" s="446"/>
      <c r="M14" s="446"/>
    </row>
    <row r="15" spans="1:13" x14ac:dyDescent="0.2">
      <c r="A15" s="446"/>
      <c r="B15" s="148"/>
      <c r="C15" s="43"/>
      <c r="D15" s="70" t="s">
        <v>41</v>
      </c>
      <c r="E15" s="71">
        <v>366</v>
      </c>
      <c r="F15" s="109">
        <v>3.758857964465441E-2</v>
      </c>
      <c r="G15" s="44"/>
      <c r="H15" s="149"/>
      <c r="I15" s="446"/>
      <c r="J15" s="446"/>
      <c r="K15" s="446"/>
      <c r="L15" s="446"/>
      <c r="M15" s="446"/>
    </row>
    <row r="16" spans="1:13" x14ac:dyDescent="0.2">
      <c r="A16" s="446"/>
      <c r="B16" s="148"/>
      <c r="C16" s="43"/>
      <c r="D16" s="72" t="s">
        <v>38</v>
      </c>
      <c r="E16" s="72">
        <v>63</v>
      </c>
      <c r="F16" s="110">
        <v>6.4701653486700216E-3</v>
      </c>
      <c r="G16" s="44"/>
      <c r="H16" s="149"/>
      <c r="I16" s="446"/>
      <c r="J16" s="446"/>
      <c r="K16" s="446"/>
      <c r="L16" s="446"/>
      <c r="M16" s="446"/>
    </row>
    <row r="17" spans="1:13" x14ac:dyDescent="0.2">
      <c r="A17" s="446"/>
      <c r="B17" s="148"/>
      <c r="C17" s="43"/>
      <c r="D17" s="70" t="s">
        <v>37</v>
      </c>
      <c r="E17" s="71">
        <v>29</v>
      </c>
      <c r="F17" s="109">
        <v>2.9783300811338197E-3</v>
      </c>
      <c r="G17" s="44"/>
      <c r="H17" s="149"/>
      <c r="I17" s="446"/>
      <c r="J17" s="446"/>
      <c r="K17" s="446"/>
      <c r="L17" s="446"/>
      <c r="M17" s="446"/>
    </row>
    <row r="18" spans="1:13" x14ac:dyDescent="0.2">
      <c r="A18" s="446"/>
      <c r="B18" s="148"/>
      <c r="C18" s="43"/>
      <c r="D18" s="72" t="s">
        <v>2</v>
      </c>
      <c r="E18" s="72">
        <v>26</v>
      </c>
      <c r="F18" s="110">
        <v>2.6702269692923898E-3</v>
      </c>
      <c r="G18" s="44"/>
      <c r="H18" s="149"/>
      <c r="I18" s="446"/>
      <c r="J18" s="446"/>
      <c r="K18" s="446"/>
      <c r="L18" s="446"/>
      <c r="M18" s="446"/>
    </row>
    <row r="19" spans="1:13" x14ac:dyDescent="0.2">
      <c r="A19" s="446"/>
      <c r="B19" s="148"/>
      <c r="C19" s="43"/>
      <c r="D19" s="70" t="s">
        <v>45</v>
      </c>
      <c r="E19" s="71">
        <v>22</v>
      </c>
      <c r="F19" s="109">
        <v>2.2594228201704837E-3</v>
      </c>
      <c r="G19" s="44"/>
      <c r="H19" s="149"/>
      <c r="I19" s="446"/>
      <c r="J19" s="446"/>
      <c r="K19" s="446"/>
      <c r="L19" s="446"/>
      <c r="M19" s="446"/>
    </row>
    <row r="20" spans="1:13" x14ac:dyDescent="0.2">
      <c r="A20" s="446"/>
      <c r="B20" s="148"/>
      <c r="C20" s="43"/>
      <c r="D20" s="72" t="s">
        <v>44</v>
      </c>
      <c r="E20" s="72">
        <v>19</v>
      </c>
      <c r="F20" s="110">
        <v>1.951319708329054E-3</v>
      </c>
      <c r="G20" s="44"/>
      <c r="H20" s="149"/>
      <c r="I20" s="446"/>
      <c r="J20" s="446"/>
      <c r="K20" s="446"/>
      <c r="L20" s="446"/>
      <c r="M20" s="446"/>
    </row>
    <row r="21" spans="1:13" x14ac:dyDescent="0.2">
      <c r="A21" s="446"/>
      <c r="B21" s="148"/>
      <c r="C21" s="43"/>
      <c r="D21" s="70" t="s">
        <v>59</v>
      </c>
      <c r="E21" s="71">
        <v>19</v>
      </c>
      <c r="F21" s="109">
        <v>1.951319708329054E-3</v>
      </c>
      <c r="G21" s="44"/>
      <c r="H21" s="149"/>
      <c r="I21" s="446"/>
      <c r="J21" s="446"/>
      <c r="K21" s="446"/>
      <c r="L21" s="446"/>
      <c r="M21" s="446"/>
    </row>
    <row r="22" spans="1:13" x14ac:dyDescent="0.2">
      <c r="A22" s="446"/>
      <c r="B22" s="148"/>
      <c r="C22" s="43"/>
      <c r="D22" s="72" t="s">
        <v>58</v>
      </c>
      <c r="E22" s="72">
        <v>11</v>
      </c>
      <c r="F22" s="110">
        <v>1.1297114100852418E-3</v>
      </c>
      <c r="G22" s="44"/>
      <c r="H22" s="149"/>
      <c r="I22" s="446"/>
      <c r="J22" s="446"/>
      <c r="K22" s="446"/>
      <c r="L22" s="446"/>
      <c r="M22" s="446"/>
    </row>
    <row r="23" spans="1:13" x14ac:dyDescent="0.2">
      <c r="A23" s="446"/>
      <c r="B23" s="148"/>
      <c r="C23" s="43"/>
      <c r="D23" s="70" t="s">
        <v>49</v>
      </c>
      <c r="E23" s="71">
        <v>10</v>
      </c>
      <c r="F23" s="109">
        <v>1.0270103728047654E-3</v>
      </c>
      <c r="G23" s="44"/>
      <c r="H23" s="149"/>
      <c r="I23" s="446"/>
      <c r="J23" s="446"/>
      <c r="K23" s="446"/>
      <c r="L23" s="446"/>
      <c r="M23" s="446"/>
    </row>
    <row r="24" spans="1:13" x14ac:dyDescent="0.2">
      <c r="A24" s="446"/>
      <c r="B24" s="148"/>
      <c r="C24" s="43"/>
      <c r="D24" s="72" t="s">
        <v>65</v>
      </c>
      <c r="E24" s="72">
        <v>6</v>
      </c>
      <c r="F24" s="110">
        <v>6.1620622368285924E-4</v>
      </c>
      <c r="G24" s="44"/>
      <c r="H24" s="149"/>
      <c r="I24" s="446"/>
      <c r="J24" s="446"/>
      <c r="K24" s="446"/>
      <c r="L24" s="446"/>
      <c r="M24" s="446"/>
    </row>
    <row r="25" spans="1:13" x14ac:dyDescent="0.2">
      <c r="A25" s="446"/>
      <c r="B25" s="148"/>
      <c r="C25" s="43"/>
      <c r="D25" s="70" t="s">
        <v>64</v>
      </c>
      <c r="E25" s="71">
        <v>5</v>
      </c>
      <c r="F25" s="109">
        <v>5.1350518640238272E-4</v>
      </c>
      <c r="G25" s="44"/>
      <c r="H25" s="149"/>
      <c r="I25" s="446"/>
      <c r="J25" s="446"/>
      <c r="K25" s="446"/>
      <c r="L25" s="446"/>
      <c r="M25" s="446"/>
    </row>
    <row r="26" spans="1:13" x14ac:dyDescent="0.2">
      <c r="A26" s="446"/>
      <c r="B26" s="148"/>
      <c r="C26" s="43"/>
      <c r="D26" s="72" t="s">
        <v>63</v>
      </c>
      <c r="E26" s="72">
        <v>5</v>
      </c>
      <c r="F26" s="110">
        <v>5.1350518640238272E-4</v>
      </c>
      <c r="G26" s="44"/>
      <c r="H26" s="149"/>
      <c r="I26" s="446"/>
      <c r="J26" s="446"/>
      <c r="K26" s="446"/>
      <c r="L26" s="446"/>
      <c r="M26" s="446"/>
    </row>
    <row r="27" spans="1:13" x14ac:dyDescent="0.2">
      <c r="A27" s="446"/>
      <c r="B27" s="148"/>
      <c r="C27" s="43"/>
      <c r="D27" s="70" t="s">
        <v>67</v>
      </c>
      <c r="E27" s="71">
        <v>4</v>
      </c>
      <c r="F27" s="109">
        <v>4.1080414912190614E-4</v>
      </c>
      <c r="G27" s="44"/>
      <c r="H27" s="149"/>
      <c r="I27" s="446"/>
      <c r="J27" s="446"/>
      <c r="K27" s="446"/>
      <c r="L27" s="446"/>
      <c r="M27" s="446"/>
    </row>
    <row r="28" spans="1:13" x14ac:dyDescent="0.2">
      <c r="A28" s="446"/>
      <c r="B28" s="148"/>
      <c r="C28" s="43"/>
      <c r="D28" s="72" t="s">
        <v>57</v>
      </c>
      <c r="E28" s="72">
        <v>3</v>
      </c>
      <c r="F28" s="110">
        <v>3.0810311184142962E-4</v>
      </c>
      <c r="G28" s="44"/>
      <c r="H28" s="149"/>
      <c r="I28" s="446"/>
      <c r="J28" s="446"/>
      <c r="K28" s="446"/>
      <c r="L28" s="446"/>
      <c r="M28" s="446"/>
    </row>
    <row r="29" spans="1:13" x14ac:dyDescent="0.2">
      <c r="A29" s="446"/>
      <c r="B29" s="148"/>
      <c r="C29" s="43"/>
      <c r="D29" s="70" t="s">
        <v>66</v>
      </c>
      <c r="E29" s="71">
        <v>3</v>
      </c>
      <c r="F29" s="109">
        <v>3.0810311184142962E-4</v>
      </c>
      <c r="G29" s="44"/>
      <c r="H29" s="149"/>
      <c r="I29" s="446"/>
      <c r="J29" s="446"/>
      <c r="K29" s="446"/>
      <c r="L29" s="446"/>
      <c r="M29" s="446"/>
    </row>
    <row r="30" spans="1:13" x14ac:dyDescent="0.2">
      <c r="A30" s="446"/>
      <c r="B30" s="148"/>
      <c r="C30" s="43"/>
      <c r="D30" s="72" t="s">
        <v>56</v>
      </c>
      <c r="E30" s="72">
        <v>2</v>
      </c>
      <c r="F30" s="110">
        <v>2.0540207456095307E-4</v>
      </c>
      <c r="G30" s="44"/>
      <c r="H30" s="149"/>
      <c r="I30" s="446"/>
      <c r="J30" s="446"/>
      <c r="K30" s="446"/>
      <c r="L30" s="446"/>
      <c r="M30" s="446"/>
    </row>
    <row r="31" spans="1:13" x14ac:dyDescent="0.2">
      <c r="A31" s="446"/>
      <c r="B31" s="148"/>
      <c r="C31" s="43"/>
      <c r="D31" s="70" t="s">
        <v>68</v>
      </c>
      <c r="E31" s="71">
        <v>2</v>
      </c>
      <c r="F31" s="109">
        <v>2.0540207456095307E-4</v>
      </c>
      <c r="G31" s="44"/>
      <c r="H31" s="149"/>
      <c r="I31" s="446"/>
      <c r="J31" s="446"/>
      <c r="K31" s="446"/>
      <c r="L31" s="446"/>
      <c r="M31" s="446"/>
    </row>
    <row r="32" spans="1:13" x14ac:dyDescent="0.2">
      <c r="A32" s="446"/>
      <c r="B32" s="148"/>
      <c r="C32" s="43"/>
      <c r="D32" s="72" t="s">
        <v>71</v>
      </c>
      <c r="E32" s="72">
        <v>2</v>
      </c>
      <c r="F32" s="110">
        <v>2.0540207456095307E-4</v>
      </c>
      <c r="G32" s="44"/>
      <c r="H32" s="149"/>
      <c r="I32" s="446"/>
      <c r="J32" s="446"/>
      <c r="K32" s="446"/>
      <c r="L32" s="446"/>
      <c r="M32" s="446"/>
    </row>
    <row r="33" spans="1:13" x14ac:dyDescent="0.2">
      <c r="A33" s="446"/>
      <c r="B33" s="148"/>
      <c r="C33" s="43"/>
      <c r="D33" s="70" t="s">
        <v>52</v>
      </c>
      <c r="E33" s="71">
        <v>2</v>
      </c>
      <c r="F33" s="109">
        <v>2.0540207456095307E-4</v>
      </c>
      <c r="G33" s="44"/>
      <c r="H33" s="149"/>
      <c r="I33" s="446"/>
      <c r="J33" s="446"/>
      <c r="K33" s="446"/>
      <c r="L33" s="446"/>
      <c r="M33" s="446"/>
    </row>
    <row r="34" spans="1:13" x14ac:dyDescent="0.2">
      <c r="A34" s="446"/>
      <c r="B34" s="148"/>
      <c r="C34" s="43"/>
      <c r="D34" s="72" t="s">
        <v>54</v>
      </c>
      <c r="E34" s="72">
        <v>2</v>
      </c>
      <c r="F34" s="110">
        <v>2.0540207456095307E-4</v>
      </c>
      <c r="G34" s="44"/>
      <c r="H34" s="149"/>
      <c r="I34" s="446"/>
      <c r="J34" s="446"/>
      <c r="K34" s="446"/>
      <c r="L34" s="446"/>
      <c r="M34" s="446"/>
    </row>
    <row r="35" spans="1:13" x14ac:dyDescent="0.2">
      <c r="A35" s="446"/>
      <c r="B35" s="148"/>
      <c r="C35" s="43"/>
      <c r="D35" s="70" t="s">
        <v>72</v>
      </c>
      <c r="E35" s="71">
        <v>1</v>
      </c>
      <c r="F35" s="109">
        <v>1.0270103728047654E-4</v>
      </c>
      <c r="G35" s="44"/>
      <c r="H35" s="149"/>
      <c r="I35" s="446"/>
      <c r="J35" s="446"/>
      <c r="K35" s="446"/>
      <c r="L35" s="446"/>
      <c r="M35" s="446"/>
    </row>
    <row r="36" spans="1:13" x14ac:dyDescent="0.2">
      <c r="A36" s="446"/>
      <c r="B36" s="148"/>
      <c r="C36" s="43"/>
      <c r="D36" s="72" t="s">
        <v>69</v>
      </c>
      <c r="E36" s="72">
        <v>1</v>
      </c>
      <c r="F36" s="110">
        <v>1.0270103728047654E-4</v>
      </c>
      <c r="G36" s="44"/>
      <c r="H36" s="149"/>
      <c r="I36" s="446"/>
      <c r="J36" s="446"/>
      <c r="K36" s="446"/>
      <c r="L36" s="446"/>
      <c r="M36" s="446"/>
    </row>
    <row r="37" spans="1:13" x14ac:dyDescent="0.2">
      <c r="A37" s="446"/>
      <c r="B37" s="148"/>
      <c r="C37" s="43"/>
      <c r="D37" s="70" t="s">
        <v>62</v>
      </c>
      <c r="E37" s="71">
        <v>1</v>
      </c>
      <c r="F37" s="109">
        <v>1.0270103728047654E-4</v>
      </c>
      <c r="G37" s="44"/>
      <c r="H37" s="149"/>
      <c r="I37" s="446"/>
      <c r="J37" s="446"/>
      <c r="K37" s="446"/>
      <c r="L37" s="446"/>
      <c r="M37" s="446"/>
    </row>
    <row r="38" spans="1:13" s="445" customFormat="1" x14ac:dyDescent="0.2">
      <c r="A38" s="446"/>
      <c r="B38" s="148"/>
      <c r="C38" s="43"/>
      <c r="D38" s="72" t="s">
        <v>672</v>
      </c>
      <c r="E38" s="72">
        <v>238</v>
      </c>
      <c r="F38" s="110">
        <v>2.4442846872753415E-2</v>
      </c>
      <c r="G38" s="44"/>
      <c r="H38" s="149"/>
      <c r="I38" s="446"/>
      <c r="J38" s="446"/>
      <c r="K38" s="446"/>
      <c r="L38" s="446"/>
      <c r="M38" s="446"/>
    </row>
    <row r="39" spans="1:13" s="445" customFormat="1" x14ac:dyDescent="0.2">
      <c r="A39" s="446"/>
      <c r="B39" s="148"/>
      <c r="C39" s="43"/>
      <c r="D39" s="70" t="s">
        <v>47</v>
      </c>
      <c r="E39" s="71">
        <v>75</v>
      </c>
      <c r="F39" s="109">
        <v>7.7025777960357403E-3</v>
      </c>
      <c r="G39" s="44"/>
      <c r="H39" s="149"/>
      <c r="I39" s="446"/>
      <c r="J39" s="446"/>
      <c r="K39" s="446"/>
      <c r="L39" s="446"/>
      <c r="M39" s="446"/>
    </row>
    <row r="40" spans="1:13" s="445" customFormat="1" x14ac:dyDescent="0.2">
      <c r="A40" s="446"/>
      <c r="B40" s="148"/>
      <c r="C40" s="43"/>
      <c r="D40" s="72" t="s">
        <v>669</v>
      </c>
      <c r="E40" s="72">
        <v>1</v>
      </c>
      <c r="F40" s="110">
        <v>1.0270103728047654E-4</v>
      </c>
      <c r="G40" s="44"/>
      <c r="H40" s="149"/>
      <c r="I40" s="446"/>
      <c r="J40" s="446"/>
      <c r="K40" s="446"/>
      <c r="L40" s="446"/>
      <c r="M40" s="446"/>
    </row>
    <row r="41" spans="1:13" ht="30.75" customHeight="1" x14ac:dyDescent="0.2">
      <c r="A41" s="446"/>
      <c r="B41" s="148"/>
      <c r="C41" s="43"/>
      <c r="D41" s="180" t="s">
        <v>156</v>
      </c>
      <c r="E41" s="181">
        <v>9737</v>
      </c>
      <c r="F41" s="182">
        <v>1</v>
      </c>
      <c r="G41" s="44"/>
      <c r="H41" s="149"/>
      <c r="I41" s="446"/>
      <c r="J41" s="446"/>
      <c r="K41" s="446"/>
      <c r="L41" s="446"/>
      <c r="M41" s="446"/>
    </row>
    <row r="42" spans="1:13" ht="13.5" customHeight="1" x14ac:dyDescent="0.25">
      <c r="A42" s="446"/>
      <c r="B42" s="148"/>
      <c r="C42" s="43"/>
      <c r="D42" s="57"/>
      <c r="E42" s="53"/>
      <c r="F42" s="53"/>
      <c r="G42" s="44"/>
      <c r="H42" s="149"/>
      <c r="I42" s="446"/>
      <c r="J42" s="446"/>
      <c r="K42" s="446"/>
      <c r="L42" s="446"/>
      <c r="M42" s="446"/>
    </row>
    <row r="43" spans="1:13" ht="13.5" customHeight="1" x14ac:dyDescent="0.25">
      <c r="A43" s="446"/>
      <c r="B43" s="148"/>
      <c r="C43" s="525" t="s">
        <v>138</v>
      </c>
      <c r="D43" s="525"/>
      <c r="E43" s="525"/>
      <c r="F43" s="525"/>
      <c r="G43" s="525"/>
      <c r="H43" s="149"/>
      <c r="I43" s="446"/>
      <c r="J43" s="446"/>
      <c r="K43" s="446"/>
      <c r="L43" s="446"/>
      <c r="M43" s="446"/>
    </row>
    <row r="44" spans="1:13" ht="13.5" customHeight="1" x14ac:dyDescent="0.25">
      <c r="A44" s="446"/>
      <c r="B44" s="148"/>
      <c r="C44" s="43"/>
      <c r="D44" s="57"/>
      <c r="E44" s="53"/>
      <c r="F44" s="53"/>
      <c r="G44" s="44"/>
      <c r="H44" s="149"/>
      <c r="I44" s="446"/>
      <c r="J44" s="446"/>
      <c r="K44" s="446"/>
      <c r="L44" s="446"/>
      <c r="M44" s="446"/>
    </row>
    <row r="45" spans="1:13" ht="13.5" customHeight="1" x14ac:dyDescent="0.2">
      <c r="A45" s="446"/>
      <c r="B45" s="148"/>
      <c r="C45" s="148"/>
      <c r="D45" s="148"/>
      <c r="E45" s="148"/>
      <c r="F45" s="148"/>
      <c r="G45" s="149"/>
      <c r="H45" s="149"/>
      <c r="I45" s="446"/>
      <c r="J45" s="446"/>
      <c r="K45" s="446"/>
      <c r="L45" s="446"/>
      <c r="M45" s="446"/>
    </row>
    <row r="46" spans="1:13" ht="13.5" customHeight="1" x14ac:dyDescent="0.2">
      <c r="A46" s="446"/>
      <c r="B46" s="446"/>
      <c r="C46" s="446"/>
      <c r="D46" s="446"/>
      <c r="E46" s="446"/>
      <c r="F46" s="14"/>
      <c r="G46" s="446"/>
      <c r="H46" s="446"/>
      <c r="I46" s="446"/>
      <c r="J46" s="446"/>
      <c r="K46" s="446"/>
      <c r="L46" s="446"/>
      <c r="M46" s="446"/>
    </row>
    <row r="47" spans="1:13" ht="13.5" customHeight="1" x14ac:dyDescent="0.2">
      <c r="A47" s="446"/>
      <c r="B47" s="446"/>
      <c r="C47" s="446"/>
      <c r="D47" s="446"/>
      <c r="E47" s="446"/>
      <c r="F47" s="14"/>
      <c r="G47" s="446"/>
      <c r="H47" s="446"/>
      <c r="I47" s="446"/>
      <c r="J47" s="446"/>
      <c r="K47" s="446"/>
      <c r="L47" s="446"/>
      <c r="M47" s="446"/>
    </row>
    <row r="48" spans="1:13" ht="13.5" customHeight="1" x14ac:dyDescent="0.2">
      <c r="A48" s="446"/>
      <c r="B48" s="446"/>
      <c r="C48" s="446"/>
      <c r="D48" s="446"/>
      <c r="E48" s="472"/>
      <c r="F48" s="473"/>
      <c r="G48" s="446"/>
      <c r="H48" s="446"/>
      <c r="I48" s="446"/>
      <c r="J48" s="446"/>
      <c r="K48" s="446"/>
      <c r="L48" s="446"/>
      <c r="M48" s="446"/>
    </row>
    <row r="49" spans="1:13" ht="13.5" customHeight="1" x14ac:dyDescent="0.2">
      <c r="A49" s="446"/>
      <c r="B49" s="446"/>
      <c r="C49" s="446"/>
      <c r="D49" s="446"/>
      <c r="E49" s="446"/>
      <c r="F49" s="14"/>
      <c r="G49" s="446"/>
      <c r="H49" s="446"/>
      <c r="I49" s="446"/>
      <c r="J49" s="446"/>
      <c r="K49" s="446"/>
      <c r="L49" s="446"/>
      <c r="M49" s="446"/>
    </row>
    <row r="50" spans="1:13" ht="13.5" customHeight="1" x14ac:dyDescent="0.5">
      <c r="A50" s="446"/>
      <c r="B50" s="446"/>
      <c r="C50" s="446"/>
      <c r="D50" s="474"/>
      <c r="E50" s="474"/>
      <c r="F50" s="474"/>
      <c r="G50" s="474"/>
      <c r="H50" s="474"/>
      <c r="I50" s="446"/>
      <c r="J50" s="446"/>
      <c r="K50" s="446"/>
      <c r="L50" s="446"/>
      <c r="M50" s="446"/>
    </row>
    <row r="51" spans="1:13" ht="13.5" customHeight="1" x14ac:dyDescent="0.5">
      <c r="A51" s="446"/>
      <c r="B51" s="446"/>
      <c r="C51" s="446"/>
      <c r="D51" s="474"/>
      <c r="E51" s="446"/>
      <c r="F51" s="446"/>
      <c r="G51" s="474"/>
      <c r="H51" s="474"/>
      <c r="I51" s="446"/>
      <c r="J51" s="446"/>
      <c r="K51" s="446"/>
      <c r="L51" s="446"/>
      <c r="M51" s="446"/>
    </row>
    <row r="52" spans="1:13" ht="13.5" customHeight="1" x14ac:dyDescent="0.5">
      <c r="A52" s="446"/>
      <c r="B52" s="446"/>
      <c r="C52" s="446"/>
      <c r="D52" s="474"/>
      <c r="E52" s="446"/>
      <c r="F52" s="446"/>
      <c r="G52" s="475"/>
      <c r="H52" s="475"/>
      <c r="I52" s="446"/>
      <c r="J52" s="446"/>
      <c r="K52" s="446"/>
      <c r="L52" s="446"/>
      <c r="M52" s="446"/>
    </row>
    <row r="53" spans="1:13" ht="13.5" customHeight="1" x14ac:dyDescent="0.5">
      <c r="A53" s="446"/>
      <c r="B53" s="446"/>
      <c r="C53" s="446"/>
      <c r="D53" s="476"/>
      <c r="E53" s="446"/>
      <c r="F53" s="446"/>
      <c r="G53" s="475"/>
      <c r="H53" s="475"/>
      <c r="I53" s="446"/>
      <c r="J53" s="446"/>
      <c r="K53" s="446"/>
      <c r="L53" s="446"/>
      <c r="M53" s="446"/>
    </row>
    <row r="54" spans="1:13" ht="13.5" customHeight="1" x14ac:dyDescent="0.35">
      <c r="A54" s="446"/>
      <c r="B54" s="446"/>
      <c r="C54" s="446"/>
      <c r="D54" s="477"/>
      <c r="E54" s="446"/>
      <c r="F54" s="446"/>
      <c r="G54" s="475"/>
      <c r="H54" s="475"/>
      <c r="I54" s="446"/>
      <c r="J54" s="446"/>
      <c r="K54" s="446"/>
      <c r="L54" s="446"/>
      <c r="M54" s="446"/>
    </row>
    <row r="55" spans="1:13" ht="13.5" customHeight="1" x14ac:dyDescent="0.2">
      <c r="A55" s="446"/>
      <c r="B55" s="446"/>
      <c r="C55" s="446"/>
      <c r="D55" s="478"/>
      <c r="E55" s="446"/>
      <c r="F55" s="446"/>
      <c r="G55" s="446"/>
      <c r="H55" s="446"/>
      <c r="I55" s="446"/>
      <c r="J55" s="446"/>
      <c r="K55" s="446"/>
      <c r="L55" s="446"/>
      <c r="M55" s="446"/>
    </row>
    <row r="56" spans="1:13" ht="13.5" customHeight="1" x14ac:dyDescent="0.2">
      <c r="A56" s="446"/>
      <c r="B56" s="446"/>
      <c r="C56" s="446"/>
      <c r="D56" s="478"/>
      <c r="E56" s="446"/>
      <c r="F56" s="446"/>
      <c r="G56" s="446"/>
      <c r="H56" s="446"/>
      <c r="I56" s="479"/>
      <c r="J56" s="446"/>
      <c r="K56" s="446"/>
      <c r="L56" s="446"/>
      <c r="M56" s="446"/>
    </row>
    <row r="57" spans="1:13" ht="13.5" customHeight="1" x14ac:dyDescent="0.2">
      <c r="A57" s="446"/>
      <c r="B57" s="446"/>
      <c r="C57" s="446"/>
      <c r="D57" s="478"/>
      <c r="E57" s="446"/>
      <c r="F57" s="446"/>
      <c r="G57" s="446"/>
      <c r="H57" s="446"/>
      <c r="I57" s="479"/>
      <c r="J57" s="446"/>
      <c r="K57" s="446"/>
      <c r="L57" s="446"/>
      <c r="M57" s="446"/>
    </row>
    <row r="58" spans="1:13" ht="13.5" customHeight="1" x14ac:dyDescent="0.2">
      <c r="A58" s="446"/>
      <c r="B58" s="446"/>
      <c r="C58" s="446"/>
      <c r="D58" s="478"/>
      <c r="E58" s="446"/>
      <c r="F58" s="446"/>
      <c r="G58" s="446"/>
      <c r="H58" s="446"/>
      <c r="I58" s="479"/>
      <c r="J58" s="446"/>
      <c r="K58" s="446"/>
      <c r="L58" s="446"/>
      <c r="M58" s="446"/>
    </row>
    <row r="59" spans="1:13" ht="13.5" customHeight="1" x14ac:dyDescent="0.2">
      <c r="A59" s="446"/>
      <c r="B59" s="446"/>
      <c r="C59" s="446"/>
      <c r="D59" s="478"/>
      <c r="E59" s="446"/>
      <c r="F59" s="446"/>
      <c r="G59" s="446"/>
      <c r="H59" s="446"/>
      <c r="I59" s="479"/>
      <c r="J59" s="446"/>
      <c r="K59" s="446"/>
      <c r="L59" s="446"/>
      <c r="M59" s="446"/>
    </row>
    <row r="60" spans="1:13" ht="13.5" customHeight="1" x14ac:dyDescent="0.2">
      <c r="A60" s="446"/>
      <c r="B60" s="446"/>
      <c r="C60" s="446"/>
      <c r="D60" s="478"/>
      <c r="E60" s="446"/>
      <c r="F60" s="446"/>
      <c r="G60" s="446"/>
      <c r="H60" s="446"/>
      <c r="I60" s="479"/>
      <c r="J60" s="446"/>
      <c r="K60" s="446"/>
      <c r="L60" s="446"/>
      <c r="M60" s="446"/>
    </row>
    <row r="61" spans="1:13" ht="13.5" customHeight="1" x14ac:dyDescent="0.2">
      <c r="A61" s="446"/>
      <c r="B61" s="446"/>
      <c r="C61" s="446"/>
      <c r="D61" s="478"/>
      <c r="E61" s="446"/>
      <c r="F61" s="446"/>
      <c r="G61" s="446"/>
      <c r="H61" s="446"/>
      <c r="I61" s="479"/>
      <c r="J61" s="446"/>
      <c r="K61" s="446"/>
      <c r="L61" s="446"/>
      <c r="M61" s="446"/>
    </row>
    <row r="62" spans="1:13" ht="15" customHeight="1" x14ac:dyDescent="0.2">
      <c r="A62" s="446"/>
      <c r="B62" s="446"/>
      <c r="C62" s="446"/>
      <c r="D62" s="478"/>
      <c r="E62" s="446"/>
      <c r="F62" s="446"/>
      <c r="G62" s="446"/>
      <c r="H62" s="446"/>
      <c r="I62" s="479"/>
      <c r="J62" s="446"/>
      <c r="K62" s="446"/>
      <c r="L62" s="446"/>
      <c r="M62" s="446"/>
    </row>
    <row r="63" spans="1:13" ht="14.25" customHeight="1" x14ac:dyDescent="0.2">
      <c r="A63" s="446"/>
      <c r="B63" s="446"/>
      <c r="C63" s="446"/>
      <c r="D63" s="478"/>
      <c r="E63" s="446"/>
      <c r="F63" s="446"/>
      <c r="G63" s="480"/>
      <c r="H63" s="480"/>
      <c r="I63" s="479"/>
      <c r="J63" s="446"/>
      <c r="K63" s="446"/>
      <c r="L63" s="446"/>
      <c r="M63" s="446"/>
    </row>
    <row r="64" spans="1:13" ht="17.25" customHeight="1" x14ac:dyDescent="0.2">
      <c r="A64" s="446"/>
      <c r="B64" s="446"/>
      <c r="C64" s="446"/>
      <c r="D64" s="478"/>
      <c r="E64" s="446"/>
      <c r="F64" s="446"/>
      <c r="G64" s="480"/>
      <c r="H64" s="480"/>
      <c r="I64" s="479"/>
      <c r="J64" s="446"/>
      <c r="K64" s="446"/>
      <c r="L64" s="446"/>
      <c r="M64" s="446"/>
    </row>
    <row r="65" spans="1:13" ht="15" customHeight="1" x14ac:dyDescent="0.2">
      <c r="A65" s="446"/>
      <c r="B65" s="446"/>
      <c r="C65" s="446"/>
      <c r="D65" s="478"/>
      <c r="E65" s="446"/>
      <c r="F65" s="446"/>
      <c r="G65" s="480"/>
      <c r="H65" s="480"/>
      <c r="I65" s="479"/>
      <c r="J65" s="446"/>
      <c r="K65" s="446"/>
      <c r="L65" s="446"/>
      <c r="M65" s="446"/>
    </row>
    <row r="66" spans="1:13" ht="14.25" customHeight="1" x14ac:dyDescent="0.2">
      <c r="A66" s="446"/>
      <c r="B66" s="446"/>
      <c r="C66" s="446"/>
      <c r="D66" s="478"/>
      <c r="E66" s="446"/>
      <c r="F66" s="446"/>
      <c r="G66" s="480"/>
      <c r="H66" s="480"/>
      <c r="I66" s="479"/>
      <c r="J66" s="446"/>
      <c r="K66" s="446"/>
      <c r="L66" s="446"/>
      <c r="M66" s="446"/>
    </row>
    <row r="67" spans="1:13" ht="17.25" customHeight="1" x14ac:dyDescent="0.2">
      <c r="A67" s="446"/>
      <c r="B67" s="446"/>
      <c r="C67" s="446"/>
      <c r="D67" s="478"/>
      <c r="E67" s="446"/>
      <c r="F67" s="446"/>
      <c r="G67" s="480"/>
      <c r="H67" s="480"/>
      <c r="I67" s="479"/>
      <c r="J67" s="446"/>
      <c r="K67" s="446"/>
      <c r="L67" s="446"/>
      <c r="M67" s="446"/>
    </row>
    <row r="68" spans="1:13" ht="13.5" customHeight="1" x14ac:dyDescent="0.2">
      <c r="A68" s="446"/>
      <c r="B68" s="446"/>
      <c r="C68" s="446"/>
      <c r="D68" s="478"/>
      <c r="E68" s="446"/>
      <c r="F68" s="446"/>
      <c r="G68" s="480"/>
      <c r="H68" s="480"/>
      <c r="I68" s="479"/>
      <c r="J68" s="446"/>
      <c r="K68" s="446"/>
      <c r="L68" s="446"/>
      <c r="M68" s="446"/>
    </row>
    <row r="69" spans="1:13" ht="15.75" customHeight="1" x14ac:dyDescent="0.2">
      <c r="A69" s="446"/>
      <c r="B69" s="446"/>
      <c r="C69" s="446"/>
      <c r="D69" s="481"/>
      <c r="E69" s="446"/>
      <c r="F69" s="446"/>
      <c r="G69" s="480"/>
      <c r="H69" s="480"/>
      <c r="I69" s="479"/>
      <c r="J69" s="446"/>
      <c r="K69" s="446"/>
      <c r="L69" s="446"/>
      <c r="M69" s="446"/>
    </row>
    <row r="70" spans="1:13" ht="15" customHeight="1" x14ac:dyDescent="0.2">
      <c r="A70" s="446"/>
      <c r="B70" s="446"/>
      <c r="C70" s="446"/>
      <c r="D70" s="480"/>
      <c r="E70" s="446"/>
      <c r="F70" s="446"/>
      <c r="G70" s="480"/>
      <c r="H70" s="480"/>
      <c r="I70" s="479"/>
      <c r="J70" s="446"/>
      <c r="K70" s="446"/>
      <c r="L70" s="446"/>
      <c r="M70" s="446"/>
    </row>
    <row r="71" spans="1:13" ht="18" customHeight="1" x14ac:dyDescent="0.2">
      <c r="A71" s="446"/>
      <c r="B71" s="446"/>
      <c r="C71" s="446"/>
      <c r="D71" s="480"/>
      <c r="E71" s="446"/>
      <c r="F71" s="446"/>
      <c r="G71" s="480"/>
      <c r="H71" s="480"/>
      <c r="I71" s="479"/>
      <c r="J71" s="446"/>
      <c r="K71" s="446"/>
      <c r="L71" s="446"/>
      <c r="M71" s="446"/>
    </row>
    <row r="72" spans="1:13" x14ac:dyDescent="0.2">
      <c r="A72" s="446"/>
      <c r="B72" s="446"/>
      <c r="C72" s="446"/>
      <c r="D72" s="446"/>
      <c r="E72" s="446"/>
      <c r="F72" s="446"/>
      <c r="G72" s="446"/>
      <c r="H72" s="446"/>
      <c r="I72" s="479"/>
      <c r="J72" s="446"/>
      <c r="K72" s="446"/>
      <c r="L72" s="446"/>
      <c r="M72" s="446"/>
    </row>
    <row r="73" spans="1:13" x14ac:dyDescent="0.2">
      <c r="A73" s="446"/>
      <c r="B73" s="446"/>
      <c r="C73" s="446"/>
      <c r="D73" s="446"/>
      <c r="E73" s="446"/>
      <c r="F73" s="446"/>
      <c r="G73" s="446"/>
      <c r="H73" s="446"/>
      <c r="I73" s="479"/>
      <c r="J73" s="446"/>
      <c r="K73" s="446"/>
      <c r="L73" s="446"/>
      <c r="M73" s="446"/>
    </row>
    <row r="74" spans="1:13" x14ac:dyDescent="0.2">
      <c r="A74" s="446"/>
      <c r="B74" s="446"/>
      <c r="C74" s="446"/>
      <c r="D74" s="446"/>
      <c r="E74" s="446"/>
      <c r="F74" s="446"/>
      <c r="G74" s="446"/>
      <c r="H74" s="446"/>
      <c r="I74" s="479"/>
      <c r="J74" s="446"/>
      <c r="K74" s="446"/>
    </row>
    <row r="75" spans="1:13" x14ac:dyDescent="0.2">
      <c r="A75" s="446"/>
      <c r="B75" s="446"/>
      <c r="C75" s="446"/>
      <c r="D75" s="446"/>
      <c r="E75" s="446"/>
      <c r="F75" s="446"/>
      <c r="G75" s="446"/>
      <c r="H75" s="446"/>
      <c r="I75" s="479"/>
      <c r="J75" s="446"/>
      <c r="K75" s="446"/>
    </row>
    <row r="76" spans="1:13" x14ac:dyDescent="0.2">
      <c r="A76" s="446"/>
      <c r="B76" s="446"/>
      <c r="C76" s="446"/>
      <c r="D76" s="446"/>
      <c r="E76" s="446"/>
      <c r="F76" s="446"/>
      <c r="G76" s="446"/>
      <c r="H76" s="446"/>
      <c r="I76" s="479"/>
      <c r="J76" s="446"/>
      <c r="K76" s="446"/>
    </row>
    <row r="77" spans="1:13" x14ac:dyDescent="0.2">
      <c r="A77" s="446"/>
      <c r="B77" s="446"/>
      <c r="C77" s="446"/>
      <c r="D77" s="446"/>
      <c r="E77" s="446"/>
      <c r="F77" s="446"/>
      <c r="G77" s="446"/>
      <c r="H77" s="446"/>
      <c r="I77" s="479"/>
      <c r="J77" s="446"/>
      <c r="K77" s="446"/>
    </row>
    <row r="78" spans="1:13" x14ac:dyDescent="0.2">
      <c r="A78" s="446"/>
      <c r="B78" s="446"/>
      <c r="C78" s="446"/>
      <c r="D78" s="446"/>
      <c r="E78" s="446"/>
      <c r="F78" s="446"/>
      <c r="G78" s="446"/>
      <c r="H78" s="446"/>
      <c r="I78" s="479"/>
      <c r="J78" s="446"/>
      <c r="K78" s="446"/>
    </row>
    <row r="79" spans="1:13" x14ac:dyDescent="0.2">
      <c r="F79"/>
      <c r="I79" s="278"/>
    </row>
    <row r="80" spans="1:13" x14ac:dyDescent="0.2">
      <c r="F80"/>
      <c r="I80" s="278"/>
    </row>
    <row r="81" spans="4:9" x14ac:dyDescent="0.2">
      <c r="F81"/>
      <c r="I81" s="278"/>
    </row>
    <row r="82" spans="4:9" x14ac:dyDescent="0.2">
      <c r="F82"/>
      <c r="I82" s="278"/>
    </row>
    <row r="83" spans="4:9" x14ac:dyDescent="0.2">
      <c r="F83"/>
      <c r="I83" s="278"/>
    </row>
    <row r="84" spans="4:9" x14ac:dyDescent="0.2">
      <c r="F84"/>
      <c r="I84" s="278"/>
    </row>
    <row r="85" spans="4:9" x14ac:dyDescent="0.2">
      <c r="F85"/>
    </row>
    <row r="86" spans="4:9" ht="19.5" x14ac:dyDescent="0.2">
      <c r="D86" s="416"/>
      <c r="F86"/>
      <c r="G86" s="417"/>
      <c r="H86" s="416"/>
    </row>
  </sheetData>
  <mergeCells count="2">
    <mergeCell ref="C4:G6"/>
    <mergeCell ref="C43:G43"/>
  </mergeCells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0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5703125" style="13" customWidth="1"/>
    <col min="2" max="2" width="2.5703125" style="13" customWidth="1"/>
    <col min="3" max="20" width="11.42578125" style="13" customWidth="1"/>
    <col min="21" max="21" width="2.5703125" style="13" customWidth="1"/>
    <col min="22" max="16384" width="11.42578125" style="13"/>
  </cols>
  <sheetData>
    <row r="2" spans="2:21" ht="13.5" customHeight="1" x14ac:dyDescent="0.5">
      <c r="B2" s="161"/>
      <c r="C2" s="161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1"/>
      <c r="R2" s="161"/>
      <c r="S2" s="161"/>
      <c r="T2" s="161"/>
      <c r="U2" s="161"/>
    </row>
    <row r="3" spans="2:21" ht="13.5" customHeight="1" x14ac:dyDescent="0.2">
      <c r="B3" s="16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1"/>
      <c r="S3" s="31"/>
      <c r="T3" s="31"/>
      <c r="U3" s="161"/>
    </row>
    <row r="4" spans="2:21" ht="13.5" customHeight="1" x14ac:dyDescent="0.4">
      <c r="B4" s="1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13.5" customHeight="1" x14ac:dyDescent="0.2">
      <c r="B5" s="161"/>
      <c r="C5" s="31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1"/>
      <c r="S5" s="31"/>
      <c r="T5" s="31"/>
      <c r="U5" s="161"/>
    </row>
    <row r="6" spans="2:21" ht="13.5" customHeight="1" x14ac:dyDescent="0.2">
      <c r="B6" s="161"/>
      <c r="C6" s="528" t="str">
        <f>+"Matriculados Totales por Tipo de Estudiante
"&amp;TD!D1&amp; " Semestre de " &amp;TD!C1</f>
        <v>Matriculados Totales por Tipo de Estudiante
I Semestre de 2026</v>
      </c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161"/>
    </row>
    <row r="7" spans="2:21" ht="13.5" customHeight="1" x14ac:dyDescent="0.2">
      <c r="B7" s="161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161"/>
    </row>
    <row r="8" spans="2:21" ht="13.5" customHeight="1" x14ac:dyDescent="0.2">
      <c r="B8" s="161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161"/>
    </row>
    <row r="9" spans="2:21" ht="13.5" customHeight="1" x14ac:dyDescent="0.2">
      <c r="B9" s="161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161"/>
    </row>
    <row r="10" spans="2:21" ht="13.5" customHeight="1" x14ac:dyDescent="0.2">
      <c r="B10" s="16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161"/>
    </row>
    <row r="11" spans="2:21" ht="13.5" customHeight="1" x14ac:dyDescent="0.2">
      <c r="B11" s="16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161"/>
    </row>
    <row r="12" spans="2:21" ht="13.5" customHeight="1" x14ac:dyDescent="0.2">
      <c r="B12" s="16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161"/>
    </row>
    <row r="13" spans="2:2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ht="13.5" customHeight="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ht="13.5" customHeight="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ht="13.5" customHeight="1" x14ac:dyDescent="0.2">
      <c r="B23" s="16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1" ht="13.5" customHeight="1" x14ac:dyDescent="0.2">
      <c r="B24" s="16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161"/>
    </row>
    <row r="25" spans="2:21" ht="13.5" customHeight="1" x14ac:dyDescent="0.2">
      <c r="B25" s="16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1" ht="13.5" customHeight="1" x14ac:dyDescent="0.2">
      <c r="B26" s="16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161"/>
    </row>
    <row r="27" spans="2:21" ht="13.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1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ht="13.5" customHeight="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ht="13.5" customHeight="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ht="13.5" customHeight="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ht="13.5" customHeight="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</row>
    <row r="41" spans="2:21" ht="13.5" customHeight="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</row>
    <row r="42" spans="2:21" ht="13.5" customHeight="1" x14ac:dyDescent="0.2">
      <c r="B42" s="161"/>
      <c r="C42" s="529" t="s">
        <v>138</v>
      </c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161"/>
    </row>
    <row r="43" spans="2:21" ht="13.5" customHeight="1" x14ac:dyDescent="0.2">
      <c r="B43" s="161"/>
      <c r="C43" s="31"/>
      <c r="D43" s="31"/>
      <c r="E43" s="63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</row>
    <row r="44" spans="2:21" ht="13.5" customHeight="1" x14ac:dyDescent="0.2">
      <c r="B44" s="16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161"/>
    </row>
    <row r="45" spans="2:21" ht="13.5" customHeight="1" x14ac:dyDescent="0.2"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1">
    <pageSetUpPr fitToPage="1"/>
  </sheetPr>
  <dimension ref="B2:U65"/>
  <sheetViews>
    <sheetView zoomScale="90" zoomScaleNormal="90" workbookViewId="0"/>
  </sheetViews>
  <sheetFormatPr baseColWidth="10" defaultColWidth="11.42578125" defaultRowHeight="12.75" x14ac:dyDescent="0.2"/>
  <cols>
    <col min="1" max="1" width="12.7109375" style="8" customWidth="1"/>
    <col min="2" max="2" width="2.7109375" style="8" customWidth="1"/>
    <col min="3" max="3" width="16.7109375" style="8" customWidth="1"/>
    <col min="4" max="4" width="47.85546875" style="8" bestFit="1" customWidth="1"/>
    <col min="5" max="10" width="9.42578125" style="8" customWidth="1"/>
    <col min="11" max="11" width="12.140625" style="8" customWidth="1"/>
    <col min="12" max="12" width="16.7109375" style="8" customWidth="1"/>
    <col min="13" max="13" width="2.7109375" style="8" customWidth="1"/>
    <col min="14" max="16384" width="11.42578125" style="8"/>
  </cols>
  <sheetData>
    <row r="2" spans="2:13" ht="12" customHeight="1" x14ac:dyDescent="0.2"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spans="2:13" ht="12" customHeight="1" x14ac:dyDescent="0.2">
      <c r="B3" s="161"/>
      <c r="C3" s="31"/>
      <c r="D3" s="31"/>
      <c r="E3" s="31"/>
      <c r="F3" s="31"/>
      <c r="G3" s="31"/>
      <c r="H3" s="31"/>
      <c r="I3" s="31"/>
      <c r="J3" s="31"/>
      <c r="K3" s="31"/>
      <c r="L3" s="31"/>
      <c r="M3" s="161"/>
    </row>
    <row r="4" spans="2:13" ht="15.75" customHeight="1" x14ac:dyDescent="0.2">
      <c r="B4" s="161"/>
      <c r="C4" s="505" t="str">
        <f>+"Matriculados Totales según tipo de estudiante
"&amp;TD!D1&amp; " Semestre de " &amp;TD!C1</f>
        <v>Matriculados Totales según tipo de estudiante
I Semestre de 2026</v>
      </c>
      <c r="D4" s="533"/>
      <c r="E4" s="533"/>
      <c r="F4" s="533"/>
      <c r="G4" s="533"/>
      <c r="H4" s="533"/>
      <c r="I4" s="533"/>
      <c r="J4" s="533"/>
      <c r="K4" s="533"/>
      <c r="L4" s="533"/>
      <c r="M4" s="161"/>
    </row>
    <row r="5" spans="2:13" ht="15.75" customHeight="1" x14ac:dyDescent="0.2">
      <c r="B5" s="161"/>
      <c r="C5" s="505"/>
      <c r="D5" s="533"/>
      <c r="E5" s="533"/>
      <c r="F5" s="533"/>
      <c r="G5" s="533"/>
      <c r="H5" s="533"/>
      <c r="I5" s="533"/>
      <c r="J5" s="533"/>
      <c r="K5" s="533"/>
      <c r="L5" s="533"/>
      <c r="M5" s="161"/>
    </row>
    <row r="6" spans="2:13" ht="15.75" customHeight="1" x14ac:dyDescent="0.2">
      <c r="B6" s="161"/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161"/>
    </row>
    <row r="7" spans="2:13" ht="15.75" customHeight="1" x14ac:dyDescent="0.2">
      <c r="B7" s="161"/>
      <c r="C7" s="533"/>
      <c r="D7" s="533"/>
      <c r="E7" s="533"/>
      <c r="F7" s="533"/>
      <c r="G7" s="533"/>
      <c r="H7" s="533"/>
      <c r="I7" s="533"/>
      <c r="J7" s="533"/>
      <c r="K7" s="533"/>
      <c r="L7" s="533"/>
      <c r="M7" s="161"/>
    </row>
    <row r="8" spans="2:13" x14ac:dyDescent="0.2">
      <c r="B8" s="161"/>
      <c r="C8" s="31"/>
      <c r="D8" s="31"/>
      <c r="E8" s="31"/>
      <c r="F8" s="31"/>
      <c r="G8" s="31"/>
      <c r="H8" s="31"/>
      <c r="I8" s="31"/>
      <c r="J8" s="31"/>
      <c r="K8" s="31"/>
      <c r="L8" s="31"/>
      <c r="M8" s="161"/>
    </row>
    <row r="9" spans="2:13" ht="19.5" customHeight="1" x14ac:dyDescent="0.2">
      <c r="B9" s="161"/>
      <c r="C9" s="31"/>
      <c r="D9" s="534" t="s">
        <v>173</v>
      </c>
      <c r="E9" s="536" t="s">
        <v>174</v>
      </c>
      <c r="F9" s="536"/>
      <c r="G9" s="536"/>
      <c r="H9" s="536"/>
      <c r="I9" s="536"/>
      <c r="J9" s="536"/>
      <c r="K9" s="537" t="s">
        <v>93</v>
      </c>
      <c r="L9" s="31"/>
      <c r="M9" s="161"/>
    </row>
    <row r="10" spans="2:13" s="11" customFormat="1" ht="112.5" customHeight="1" x14ac:dyDescent="0.2">
      <c r="B10" s="161"/>
      <c r="C10" s="31"/>
      <c r="D10" s="535"/>
      <c r="E10" s="210" t="s">
        <v>42</v>
      </c>
      <c r="F10" s="210" t="s">
        <v>3</v>
      </c>
      <c r="G10" s="210" t="s">
        <v>43</v>
      </c>
      <c r="H10" s="210" t="s">
        <v>55</v>
      </c>
      <c r="I10" s="210" t="s">
        <v>51</v>
      </c>
      <c r="J10" s="210" t="s">
        <v>36</v>
      </c>
      <c r="K10" s="535"/>
      <c r="L10" s="31"/>
      <c r="M10" s="161"/>
    </row>
    <row r="11" spans="2:13" s="11" customFormat="1" ht="15" x14ac:dyDescent="0.2">
      <c r="B11" s="161"/>
      <c r="C11" s="31"/>
      <c r="D11" s="207" t="s">
        <v>21</v>
      </c>
      <c r="E11" s="208">
        <v>15</v>
      </c>
      <c r="F11" s="208">
        <v>1297</v>
      </c>
      <c r="G11" s="208">
        <v>169</v>
      </c>
      <c r="H11" s="208">
        <v>5</v>
      </c>
      <c r="I11" s="208">
        <v>24</v>
      </c>
      <c r="J11" s="208">
        <v>3</v>
      </c>
      <c r="K11" s="208">
        <v>1513</v>
      </c>
      <c r="L11" s="31"/>
      <c r="M11" s="161"/>
    </row>
    <row r="12" spans="2:13" ht="14.25" x14ac:dyDescent="0.2">
      <c r="B12" s="161"/>
      <c r="C12" s="31"/>
      <c r="D12" s="47" t="s">
        <v>20</v>
      </c>
      <c r="E12" s="48">
        <v>10</v>
      </c>
      <c r="F12" s="48">
        <v>544</v>
      </c>
      <c r="G12" s="48">
        <v>62</v>
      </c>
      <c r="H12" s="48">
        <v>1</v>
      </c>
      <c r="I12" s="48">
        <v>10</v>
      </c>
      <c r="J12" s="48">
        <v>2</v>
      </c>
      <c r="K12" s="48">
        <v>629</v>
      </c>
      <c r="L12" s="31"/>
      <c r="M12" s="161"/>
    </row>
    <row r="13" spans="2:13" ht="14.25" x14ac:dyDescent="0.2">
      <c r="B13" s="161"/>
      <c r="C13" s="31"/>
      <c r="D13" s="50" t="s">
        <v>40</v>
      </c>
      <c r="E13" s="51">
        <v>3</v>
      </c>
      <c r="F13" s="51">
        <v>139</v>
      </c>
      <c r="G13" s="51">
        <v>22</v>
      </c>
      <c r="H13" s="51">
        <v>0</v>
      </c>
      <c r="I13" s="51">
        <v>10</v>
      </c>
      <c r="J13" s="51">
        <v>0</v>
      </c>
      <c r="K13" s="51">
        <v>174</v>
      </c>
      <c r="L13" s="31"/>
      <c r="M13" s="161"/>
    </row>
    <row r="14" spans="2:13" ht="14.25" x14ac:dyDescent="0.2">
      <c r="B14" s="161"/>
      <c r="C14" s="31"/>
      <c r="D14" s="47" t="s">
        <v>24</v>
      </c>
      <c r="E14" s="48">
        <v>2</v>
      </c>
      <c r="F14" s="48">
        <v>614</v>
      </c>
      <c r="G14" s="48">
        <v>85</v>
      </c>
      <c r="H14" s="48">
        <v>4</v>
      </c>
      <c r="I14" s="48">
        <v>4</v>
      </c>
      <c r="J14" s="48">
        <v>1</v>
      </c>
      <c r="K14" s="48">
        <v>710</v>
      </c>
      <c r="L14" s="31"/>
      <c r="M14" s="161"/>
    </row>
    <row r="15" spans="2:13" ht="15" x14ac:dyDescent="0.2">
      <c r="B15" s="161"/>
      <c r="C15" s="31"/>
      <c r="D15" s="186" t="s">
        <v>149</v>
      </c>
      <c r="E15" s="184">
        <v>3</v>
      </c>
      <c r="F15" s="184">
        <v>836</v>
      </c>
      <c r="G15" s="184">
        <v>124</v>
      </c>
      <c r="H15" s="184">
        <v>3</v>
      </c>
      <c r="I15" s="184">
        <v>17</v>
      </c>
      <c r="J15" s="184">
        <v>2</v>
      </c>
      <c r="K15" s="184">
        <v>985</v>
      </c>
      <c r="L15" s="31"/>
      <c r="M15" s="161"/>
    </row>
    <row r="16" spans="2:13" ht="14.25" x14ac:dyDescent="0.2">
      <c r="B16" s="161"/>
      <c r="C16" s="31"/>
      <c r="D16" s="47" t="s">
        <v>50</v>
      </c>
      <c r="E16" s="48">
        <v>0</v>
      </c>
      <c r="F16" s="48">
        <v>86</v>
      </c>
      <c r="G16" s="48">
        <v>8</v>
      </c>
      <c r="H16" s="48">
        <v>0</v>
      </c>
      <c r="I16" s="48">
        <v>1</v>
      </c>
      <c r="J16" s="48">
        <v>0</v>
      </c>
      <c r="K16" s="48">
        <v>95</v>
      </c>
      <c r="L16" s="31"/>
      <c r="M16" s="161"/>
    </row>
    <row r="17" spans="2:13" ht="14.25" x14ac:dyDescent="0.2">
      <c r="B17" s="161"/>
      <c r="C17" s="31"/>
      <c r="D17" s="50" t="s">
        <v>4</v>
      </c>
      <c r="E17" s="51">
        <v>2</v>
      </c>
      <c r="F17" s="51">
        <v>530</v>
      </c>
      <c r="G17" s="51">
        <v>90</v>
      </c>
      <c r="H17" s="51">
        <v>3</v>
      </c>
      <c r="I17" s="51">
        <v>11</v>
      </c>
      <c r="J17" s="51">
        <v>1</v>
      </c>
      <c r="K17" s="51">
        <v>637</v>
      </c>
      <c r="L17" s="31"/>
      <c r="M17" s="161"/>
    </row>
    <row r="18" spans="2:13" ht="14.25" x14ac:dyDescent="0.2">
      <c r="B18" s="161"/>
      <c r="C18" s="31"/>
      <c r="D18" s="47" t="s">
        <v>30</v>
      </c>
      <c r="E18" s="48">
        <v>1</v>
      </c>
      <c r="F18" s="48">
        <v>220</v>
      </c>
      <c r="G18" s="48">
        <v>26</v>
      </c>
      <c r="H18" s="48">
        <v>0</v>
      </c>
      <c r="I18" s="48">
        <v>5</v>
      </c>
      <c r="J18" s="48">
        <v>1</v>
      </c>
      <c r="K18" s="48">
        <v>253</v>
      </c>
      <c r="L18" s="31"/>
      <c r="M18" s="161"/>
    </row>
    <row r="19" spans="2:13" ht="15" x14ac:dyDescent="0.2">
      <c r="B19" s="161"/>
      <c r="C19" s="31"/>
      <c r="D19" s="186" t="s">
        <v>150</v>
      </c>
      <c r="E19" s="184">
        <v>2</v>
      </c>
      <c r="F19" s="184">
        <v>1711</v>
      </c>
      <c r="G19" s="184">
        <v>241</v>
      </c>
      <c r="H19" s="184">
        <v>6</v>
      </c>
      <c r="I19" s="184">
        <v>11</v>
      </c>
      <c r="J19" s="184">
        <v>0</v>
      </c>
      <c r="K19" s="184">
        <v>1971</v>
      </c>
      <c r="L19" s="31"/>
      <c r="M19" s="161"/>
    </row>
    <row r="20" spans="2:13" ht="14.25" x14ac:dyDescent="0.2">
      <c r="B20" s="161"/>
      <c r="C20" s="31"/>
      <c r="D20" s="47" t="s">
        <v>29</v>
      </c>
      <c r="E20" s="48">
        <v>0</v>
      </c>
      <c r="F20" s="48">
        <v>178</v>
      </c>
      <c r="G20" s="48">
        <v>38</v>
      </c>
      <c r="H20" s="48">
        <v>3</v>
      </c>
      <c r="I20" s="48">
        <v>0</v>
      </c>
      <c r="J20" s="48">
        <v>0</v>
      </c>
      <c r="K20" s="48">
        <v>219</v>
      </c>
      <c r="L20" s="31"/>
      <c r="M20" s="161"/>
    </row>
    <row r="21" spans="2:13" ht="14.25" x14ac:dyDescent="0.2">
      <c r="B21" s="161"/>
      <c r="C21" s="31"/>
      <c r="D21" s="50" t="s">
        <v>22</v>
      </c>
      <c r="E21" s="48">
        <v>0</v>
      </c>
      <c r="F21" s="48">
        <v>1316</v>
      </c>
      <c r="G21" s="48">
        <v>175</v>
      </c>
      <c r="H21" s="48">
        <v>2</v>
      </c>
      <c r="I21" s="48">
        <v>8</v>
      </c>
      <c r="J21" s="48">
        <v>0</v>
      </c>
      <c r="K21" s="51">
        <v>1501</v>
      </c>
      <c r="L21" s="31"/>
      <c r="M21" s="161"/>
    </row>
    <row r="22" spans="2:13" ht="14.25" x14ac:dyDescent="0.2">
      <c r="B22" s="161"/>
      <c r="C22" s="31"/>
      <c r="D22" s="47" t="s">
        <v>11</v>
      </c>
      <c r="E22" s="48">
        <v>2</v>
      </c>
      <c r="F22" s="48">
        <v>217</v>
      </c>
      <c r="G22" s="48">
        <v>28</v>
      </c>
      <c r="H22" s="48">
        <v>1</v>
      </c>
      <c r="I22" s="48">
        <v>3</v>
      </c>
      <c r="J22" s="48">
        <v>0</v>
      </c>
      <c r="K22" s="48">
        <v>251</v>
      </c>
      <c r="L22" s="31"/>
      <c r="M22" s="161"/>
    </row>
    <row r="23" spans="2:13" ht="15" x14ac:dyDescent="0.2">
      <c r="B23" s="161"/>
      <c r="C23" s="31"/>
      <c r="D23" s="186" t="s">
        <v>151</v>
      </c>
      <c r="E23" s="184">
        <v>10</v>
      </c>
      <c r="F23" s="184">
        <v>2163</v>
      </c>
      <c r="G23" s="184">
        <v>289</v>
      </c>
      <c r="H23" s="184">
        <v>24</v>
      </c>
      <c r="I23" s="184">
        <v>40</v>
      </c>
      <c r="J23" s="184">
        <v>7</v>
      </c>
      <c r="K23" s="184">
        <v>2533</v>
      </c>
      <c r="L23" s="31"/>
      <c r="M23" s="161"/>
    </row>
    <row r="24" spans="2:13" ht="14.25" x14ac:dyDescent="0.2">
      <c r="B24" s="161"/>
      <c r="C24" s="31"/>
      <c r="D24" s="47" t="s">
        <v>28</v>
      </c>
      <c r="E24" s="48">
        <v>1</v>
      </c>
      <c r="F24" s="48">
        <v>372</v>
      </c>
      <c r="G24" s="48">
        <v>46</v>
      </c>
      <c r="H24" s="48">
        <v>8</v>
      </c>
      <c r="I24" s="48">
        <v>6</v>
      </c>
      <c r="J24" s="48">
        <v>2</v>
      </c>
      <c r="K24" s="48">
        <v>435</v>
      </c>
      <c r="L24" s="31"/>
      <c r="M24" s="161"/>
    </row>
    <row r="25" spans="2:13" ht="14.25" x14ac:dyDescent="0.2">
      <c r="B25" s="161"/>
      <c r="C25" s="31"/>
      <c r="D25" s="50" t="s">
        <v>77</v>
      </c>
      <c r="E25" s="51">
        <v>2</v>
      </c>
      <c r="F25" s="51">
        <v>702</v>
      </c>
      <c r="G25" s="51">
        <v>93</v>
      </c>
      <c r="H25" s="51">
        <v>4</v>
      </c>
      <c r="I25" s="51">
        <v>12</v>
      </c>
      <c r="J25" s="51">
        <v>2</v>
      </c>
      <c r="K25" s="51">
        <v>815</v>
      </c>
      <c r="L25" s="31"/>
      <c r="M25" s="161"/>
    </row>
    <row r="26" spans="2:13" ht="14.25" x14ac:dyDescent="0.2">
      <c r="B26" s="161"/>
      <c r="C26" s="31"/>
      <c r="D26" s="47" t="s">
        <v>53</v>
      </c>
      <c r="E26" s="48">
        <v>2</v>
      </c>
      <c r="F26" s="48">
        <v>113</v>
      </c>
      <c r="G26" s="48">
        <v>21</v>
      </c>
      <c r="H26" s="48">
        <v>0</v>
      </c>
      <c r="I26" s="48">
        <v>1</v>
      </c>
      <c r="J26" s="48">
        <v>0</v>
      </c>
      <c r="K26" s="48">
        <v>137</v>
      </c>
      <c r="L26" s="31"/>
      <c r="M26" s="161"/>
    </row>
    <row r="27" spans="2:13" ht="14.25" x14ac:dyDescent="0.2">
      <c r="B27" s="161"/>
      <c r="C27" s="31"/>
      <c r="D27" s="50" t="s">
        <v>27</v>
      </c>
      <c r="E27" s="51">
        <v>1</v>
      </c>
      <c r="F27" s="51">
        <v>185</v>
      </c>
      <c r="G27" s="51">
        <v>29</v>
      </c>
      <c r="H27" s="51">
        <v>0</v>
      </c>
      <c r="I27" s="51">
        <v>3</v>
      </c>
      <c r="J27" s="51">
        <v>2</v>
      </c>
      <c r="K27" s="51">
        <v>220</v>
      </c>
      <c r="L27" s="31"/>
      <c r="M27" s="161"/>
    </row>
    <row r="28" spans="2:13" ht="14.25" x14ac:dyDescent="0.2">
      <c r="B28" s="161"/>
      <c r="C28" s="31"/>
      <c r="D28" s="47" t="s">
        <v>14</v>
      </c>
      <c r="E28" s="48">
        <v>2</v>
      </c>
      <c r="F28" s="48">
        <v>495</v>
      </c>
      <c r="G28" s="48">
        <v>60</v>
      </c>
      <c r="H28" s="48">
        <v>7</v>
      </c>
      <c r="I28" s="48">
        <v>11</v>
      </c>
      <c r="J28" s="48">
        <v>1</v>
      </c>
      <c r="K28" s="48">
        <v>576</v>
      </c>
      <c r="L28" s="31"/>
      <c r="M28" s="161"/>
    </row>
    <row r="29" spans="2:13" ht="14.25" x14ac:dyDescent="0.2">
      <c r="B29" s="161"/>
      <c r="C29" s="31"/>
      <c r="D29" s="50" t="s">
        <v>23</v>
      </c>
      <c r="E29" s="51">
        <v>2</v>
      </c>
      <c r="F29" s="51">
        <v>296</v>
      </c>
      <c r="G29" s="51">
        <v>40</v>
      </c>
      <c r="H29" s="51">
        <v>5</v>
      </c>
      <c r="I29" s="51">
        <v>7</v>
      </c>
      <c r="J29" s="51">
        <v>0</v>
      </c>
      <c r="K29" s="51">
        <v>350</v>
      </c>
      <c r="L29" s="31"/>
      <c r="M29" s="161"/>
    </row>
    <row r="30" spans="2:13" ht="15" x14ac:dyDescent="0.2">
      <c r="B30" s="161"/>
      <c r="C30" s="31"/>
      <c r="D30" s="186" t="s">
        <v>74</v>
      </c>
      <c r="E30" s="184">
        <v>8</v>
      </c>
      <c r="F30" s="184">
        <v>1119</v>
      </c>
      <c r="G30" s="184">
        <v>128</v>
      </c>
      <c r="H30" s="184">
        <v>0</v>
      </c>
      <c r="I30" s="184">
        <v>23</v>
      </c>
      <c r="J30" s="184">
        <v>0</v>
      </c>
      <c r="K30" s="184">
        <v>1278</v>
      </c>
      <c r="L30" s="31"/>
      <c r="M30" s="161"/>
    </row>
    <row r="31" spans="2:13" ht="14.25" x14ac:dyDescent="0.2">
      <c r="B31" s="161"/>
      <c r="C31" s="31"/>
      <c r="D31" s="47" t="s">
        <v>73</v>
      </c>
      <c r="E31" s="48">
        <v>3</v>
      </c>
      <c r="F31" s="48">
        <v>319</v>
      </c>
      <c r="G31" s="48">
        <v>40</v>
      </c>
      <c r="H31" s="48">
        <v>0</v>
      </c>
      <c r="I31" s="48">
        <v>10</v>
      </c>
      <c r="J31" s="48">
        <v>0</v>
      </c>
      <c r="K31" s="48">
        <v>372</v>
      </c>
      <c r="L31" s="31"/>
      <c r="M31" s="161"/>
    </row>
    <row r="32" spans="2:13" ht="14.25" x14ac:dyDescent="0.2">
      <c r="B32" s="161"/>
      <c r="C32" s="31"/>
      <c r="D32" s="50" t="s">
        <v>17</v>
      </c>
      <c r="E32" s="51">
        <v>3</v>
      </c>
      <c r="F32" s="51">
        <v>119</v>
      </c>
      <c r="G32" s="51">
        <v>14</v>
      </c>
      <c r="H32" s="51">
        <v>0</v>
      </c>
      <c r="I32" s="51">
        <v>0</v>
      </c>
      <c r="J32" s="51">
        <v>0</v>
      </c>
      <c r="K32" s="51">
        <v>136</v>
      </c>
      <c r="L32" s="31"/>
      <c r="M32" s="161"/>
    </row>
    <row r="33" spans="2:21" ht="14.25" x14ac:dyDescent="0.2">
      <c r="B33" s="161"/>
      <c r="C33" s="31"/>
      <c r="D33" s="47" t="s">
        <v>82</v>
      </c>
      <c r="E33" s="48">
        <v>0</v>
      </c>
      <c r="F33" s="48">
        <v>72</v>
      </c>
      <c r="G33" s="48">
        <v>16</v>
      </c>
      <c r="H33" s="48">
        <v>0</v>
      </c>
      <c r="I33" s="48">
        <v>1</v>
      </c>
      <c r="J33" s="48">
        <v>0</v>
      </c>
      <c r="K33" s="48">
        <v>89</v>
      </c>
      <c r="L33" s="31"/>
      <c r="M33" s="161"/>
      <c r="T33" s="12"/>
      <c r="U33" s="12"/>
    </row>
    <row r="34" spans="2:21" ht="14.25" x14ac:dyDescent="0.2">
      <c r="B34" s="161"/>
      <c r="C34" s="31"/>
      <c r="D34" s="50" t="s">
        <v>33</v>
      </c>
      <c r="E34" s="51">
        <v>0</v>
      </c>
      <c r="F34" s="51">
        <v>23</v>
      </c>
      <c r="G34" s="51">
        <v>3</v>
      </c>
      <c r="H34" s="51">
        <v>0</v>
      </c>
      <c r="I34" s="51">
        <v>1</v>
      </c>
      <c r="J34" s="51">
        <v>0</v>
      </c>
      <c r="K34" s="51">
        <v>27</v>
      </c>
      <c r="L34" s="31"/>
      <c r="M34" s="161"/>
    </row>
    <row r="35" spans="2:21" ht="14.25" x14ac:dyDescent="0.2">
      <c r="B35" s="161"/>
      <c r="C35" s="31"/>
      <c r="D35" s="378" t="s">
        <v>34</v>
      </c>
      <c r="E35" s="379">
        <v>2</v>
      </c>
      <c r="F35" s="379">
        <v>586</v>
      </c>
      <c r="G35" s="379">
        <v>55</v>
      </c>
      <c r="H35" s="379">
        <v>0</v>
      </c>
      <c r="I35" s="379">
        <v>11</v>
      </c>
      <c r="J35" s="379">
        <v>0</v>
      </c>
      <c r="K35" s="379">
        <v>654</v>
      </c>
      <c r="L35" s="31"/>
      <c r="M35" s="161"/>
    </row>
    <row r="36" spans="2:21" ht="15" x14ac:dyDescent="0.2">
      <c r="B36" s="161"/>
      <c r="C36" s="31"/>
      <c r="D36" s="186" t="s">
        <v>666</v>
      </c>
      <c r="E36" s="184">
        <v>0</v>
      </c>
      <c r="F36" s="184">
        <v>63</v>
      </c>
      <c r="G36" s="184">
        <v>6</v>
      </c>
      <c r="H36" s="184">
        <v>1</v>
      </c>
      <c r="I36" s="184">
        <v>0</v>
      </c>
      <c r="J36" s="184">
        <v>0</v>
      </c>
      <c r="K36" s="184">
        <v>70</v>
      </c>
      <c r="L36" s="31"/>
      <c r="M36" s="161"/>
    </row>
    <row r="37" spans="2:21" ht="14.25" x14ac:dyDescent="0.2">
      <c r="B37" s="161"/>
      <c r="C37" s="31"/>
      <c r="D37" s="47" t="s">
        <v>83</v>
      </c>
      <c r="E37" s="48">
        <v>0</v>
      </c>
      <c r="F37" s="48">
        <v>63</v>
      </c>
      <c r="G37" s="48">
        <v>6</v>
      </c>
      <c r="H37" s="48">
        <v>1</v>
      </c>
      <c r="I37" s="48">
        <v>0</v>
      </c>
      <c r="J37" s="48">
        <v>0</v>
      </c>
      <c r="K37" s="48">
        <v>70</v>
      </c>
      <c r="L37" s="31"/>
      <c r="M37" s="161"/>
    </row>
    <row r="38" spans="2:21" ht="17.25" customHeight="1" x14ac:dyDescent="0.2">
      <c r="B38" s="161"/>
      <c r="C38" s="31"/>
      <c r="D38" s="50" t="s">
        <v>171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31"/>
      <c r="M38" s="161"/>
    </row>
    <row r="39" spans="2:21" ht="14.25" x14ac:dyDescent="0.2">
      <c r="B39" s="161"/>
      <c r="C39" s="31"/>
      <c r="D39" s="47" t="s">
        <v>96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31"/>
      <c r="M39" s="161"/>
    </row>
    <row r="40" spans="2:21" ht="15" x14ac:dyDescent="0.2">
      <c r="B40" s="161"/>
      <c r="C40" s="31"/>
      <c r="D40" s="186" t="s">
        <v>78</v>
      </c>
      <c r="E40" s="184">
        <v>3</v>
      </c>
      <c r="F40" s="184">
        <v>648</v>
      </c>
      <c r="G40" s="184">
        <v>78</v>
      </c>
      <c r="H40" s="184">
        <v>1</v>
      </c>
      <c r="I40" s="184">
        <v>8</v>
      </c>
      <c r="J40" s="184">
        <v>2</v>
      </c>
      <c r="K40" s="184">
        <v>740</v>
      </c>
      <c r="L40" s="31"/>
      <c r="M40" s="161"/>
    </row>
    <row r="41" spans="2:21" ht="14.25" x14ac:dyDescent="0.2">
      <c r="B41" s="161"/>
      <c r="C41" s="31"/>
      <c r="D41" s="47" t="s">
        <v>39</v>
      </c>
      <c r="E41" s="48">
        <v>1</v>
      </c>
      <c r="F41" s="48">
        <v>313</v>
      </c>
      <c r="G41" s="48">
        <v>37</v>
      </c>
      <c r="H41" s="48">
        <v>0</v>
      </c>
      <c r="I41" s="48">
        <v>4</v>
      </c>
      <c r="J41" s="48">
        <v>2</v>
      </c>
      <c r="K41" s="48">
        <v>357</v>
      </c>
      <c r="L41" s="31"/>
      <c r="M41" s="161"/>
    </row>
    <row r="42" spans="2:21" ht="14.25" x14ac:dyDescent="0.2">
      <c r="B42" s="161"/>
      <c r="C42" s="31"/>
      <c r="D42" s="50" t="s">
        <v>48</v>
      </c>
      <c r="E42" s="51">
        <v>1</v>
      </c>
      <c r="F42" s="51">
        <v>223</v>
      </c>
      <c r="G42" s="51">
        <v>27</v>
      </c>
      <c r="H42" s="51">
        <v>0</v>
      </c>
      <c r="I42" s="51">
        <v>2</v>
      </c>
      <c r="J42" s="51">
        <v>0</v>
      </c>
      <c r="K42" s="51">
        <v>253</v>
      </c>
      <c r="L42" s="31"/>
      <c r="M42" s="161"/>
      <c r="T42" s="28"/>
    </row>
    <row r="43" spans="2:21" ht="14.25" x14ac:dyDescent="0.2">
      <c r="B43" s="161"/>
      <c r="C43" s="31"/>
      <c r="D43" s="47" t="s">
        <v>26</v>
      </c>
      <c r="E43" s="48">
        <v>1</v>
      </c>
      <c r="F43" s="48">
        <v>112</v>
      </c>
      <c r="G43" s="48">
        <v>14</v>
      </c>
      <c r="H43" s="48">
        <v>1</v>
      </c>
      <c r="I43" s="48">
        <v>2</v>
      </c>
      <c r="J43" s="48">
        <v>0</v>
      </c>
      <c r="K43" s="48">
        <v>130</v>
      </c>
      <c r="L43" s="31"/>
      <c r="M43" s="161"/>
      <c r="T43" s="28"/>
    </row>
    <row r="44" spans="2:21" ht="15" x14ac:dyDescent="0.2">
      <c r="B44" s="161"/>
      <c r="C44" s="31"/>
      <c r="D44" s="186" t="s">
        <v>152</v>
      </c>
      <c r="E44" s="184">
        <v>2</v>
      </c>
      <c r="F44" s="184">
        <v>308</v>
      </c>
      <c r="G44" s="184">
        <v>56</v>
      </c>
      <c r="H44" s="184">
        <v>1</v>
      </c>
      <c r="I44" s="184">
        <v>7</v>
      </c>
      <c r="J44" s="184">
        <v>1</v>
      </c>
      <c r="K44" s="184">
        <v>375</v>
      </c>
      <c r="L44" s="31"/>
      <c r="M44" s="161"/>
      <c r="T44" s="28"/>
      <c r="U44" s="12"/>
    </row>
    <row r="45" spans="2:21" ht="14.25" x14ac:dyDescent="0.2">
      <c r="B45" s="161"/>
      <c r="C45" s="31"/>
      <c r="D45" s="47" t="s">
        <v>18</v>
      </c>
      <c r="E45" s="48">
        <v>2</v>
      </c>
      <c r="F45" s="48">
        <v>163</v>
      </c>
      <c r="G45" s="48">
        <v>46</v>
      </c>
      <c r="H45" s="48">
        <v>1</v>
      </c>
      <c r="I45" s="48">
        <v>1</v>
      </c>
      <c r="J45" s="48">
        <v>0</v>
      </c>
      <c r="K45" s="48">
        <v>213</v>
      </c>
      <c r="L45" s="31"/>
      <c r="M45" s="161"/>
      <c r="T45" s="12"/>
      <c r="U45" s="12"/>
    </row>
    <row r="46" spans="2:21" ht="14.25" x14ac:dyDescent="0.2">
      <c r="B46" s="161"/>
      <c r="C46" s="31"/>
      <c r="D46" s="50" t="s">
        <v>8</v>
      </c>
      <c r="E46" s="51">
        <v>0</v>
      </c>
      <c r="F46" s="51">
        <v>120</v>
      </c>
      <c r="G46" s="51">
        <v>0</v>
      </c>
      <c r="H46" s="51">
        <v>0</v>
      </c>
      <c r="I46" s="51">
        <v>5</v>
      </c>
      <c r="J46" s="51">
        <v>0</v>
      </c>
      <c r="K46" s="51">
        <v>125</v>
      </c>
      <c r="L46" s="31"/>
      <c r="M46" s="161"/>
      <c r="T46" s="12"/>
      <c r="U46" s="12"/>
    </row>
    <row r="47" spans="2:21" ht="14.25" x14ac:dyDescent="0.2">
      <c r="B47" s="161"/>
      <c r="C47" s="31"/>
      <c r="D47" s="373" t="s">
        <v>46</v>
      </c>
      <c r="E47" s="377">
        <v>0</v>
      </c>
      <c r="F47" s="377">
        <v>25</v>
      </c>
      <c r="G47" s="377">
        <v>10</v>
      </c>
      <c r="H47" s="377">
        <v>0</v>
      </c>
      <c r="I47" s="377">
        <v>1</v>
      </c>
      <c r="J47" s="377">
        <v>1</v>
      </c>
      <c r="K47" s="377">
        <v>37</v>
      </c>
      <c r="L47" s="31"/>
      <c r="M47" s="161"/>
      <c r="T47" s="12"/>
      <c r="U47" s="12"/>
    </row>
    <row r="48" spans="2:21" ht="15" x14ac:dyDescent="0.2">
      <c r="B48" s="161"/>
      <c r="C48" s="31"/>
      <c r="D48" s="186" t="s">
        <v>32</v>
      </c>
      <c r="E48" s="184">
        <v>0</v>
      </c>
      <c r="F48" s="184">
        <v>190</v>
      </c>
      <c r="G48" s="184">
        <v>33</v>
      </c>
      <c r="H48" s="184">
        <v>0</v>
      </c>
      <c r="I48" s="184">
        <v>3</v>
      </c>
      <c r="J48" s="184">
        <v>0</v>
      </c>
      <c r="K48" s="184">
        <v>226</v>
      </c>
      <c r="L48" s="31"/>
      <c r="M48" s="161"/>
      <c r="T48" s="12" t="e">
        <v>#N/A</v>
      </c>
      <c r="U48" s="12"/>
    </row>
    <row r="49" spans="2:21" ht="14.25" x14ac:dyDescent="0.2">
      <c r="B49" s="161"/>
      <c r="C49" s="31"/>
      <c r="D49" s="47" t="s">
        <v>31</v>
      </c>
      <c r="E49" s="48">
        <v>0</v>
      </c>
      <c r="F49" s="48">
        <v>190</v>
      </c>
      <c r="G49" s="48">
        <v>33</v>
      </c>
      <c r="H49" s="48">
        <v>0</v>
      </c>
      <c r="I49" s="48">
        <v>3</v>
      </c>
      <c r="J49" s="48">
        <v>0</v>
      </c>
      <c r="K49" s="48">
        <v>226</v>
      </c>
      <c r="L49" s="31"/>
      <c r="M49" s="161"/>
      <c r="T49" s="12"/>
      <c r="U49" s="12"/>
    </row>
    <row r="50" spans="2:21" ht="15" x14ac:dyDescent="0.2">
      <c r="B50" s="161"/>
      <c r="C50" s="31"/>
      <c r="D50" s="186" t="s">
        <v>60</v>
      </c>
      <c r="E50" s="184">
        <v>0</v>
      </c>
      <c r="F50" s="184">
        <v>9</v>
      </c>
      <c r="G50" s="184">
        <v>22</v>
      </c>
      <c r="H50" s="184">
        <v>0</v>
      </c>
      <c r="I50" s="184">
        <v>0</v>
      </c>
      <c r="J50" s="184">
        <v>0</v>
      </c>
      <c r="K50" s="184">
        <v>31</v>
      </c>
      <c r="L50" s="31"/>
      <c r="M50" s="161"/>
      <c r="T50" s="12"/>
      <c r="U50" s="12"/>
    </row>
    <row r="51" spans="2:21" ht="14.25" x14ac:dyDescent="0.2">
      <c r="B51" s="161"/>
      <c r="C51" s="31"/>
      <c r="D51" s="47" t="s">
        <v>61</v>
      </c>
      <c r="E51" s="48">
        <v>0</v>
      </c>
      <c r="F51" s="48">
        <v>9</v>
      </c>
      <c r="G51" s="48">
        <v>22</v>
      </c>
      <c r="H51" s="48">
        <v>0</v>
      </c>
      <c r="I51" s="48">
        <v>0</v>
      </c>
      <c r="J51" s="48">
        <v>0</v>
      </c>
      <c r="K51" s="48">
        <v>31</v>
      </c>
      <c r="L51" s="31"/>
      <c r="M51" s="161"/>
    </row>
    <row r="52" spans="2:21" ht="15" x14ac:dyDescent="0.2">
      <c r="B52" s="161"/>
      <c r="C52" s="31"/>
      <c r="D52" s="147" t="s">
        <v>135</v>
      </c>
      <c r="E52" s="156">
        <v>43</v>
      </c>
      <c r="F52" s="156">
        <v>8344</v>
      </c>
      <c r="G52" s="156">
        <v>1146</v>
      </c>
      <c r="H52" s="156">
        <v>41</v>
      </c>
      <c r="I52" s="156">
        <v>133</v>
      </c>
      <c r="J52" s="156">
        <v>15</v>
      </c>
      <c r="K52" s="156">
        <v>9722</v>
      </c>
      <c r="L52" s="31"/>
      <c r="M52" s="161"/>
      <c r="N52" s="28"/>
      <c r="O52" s="28"/>
      <c r="P52" s="28"/>
      <c r="Q52" s="28"/>
      <c r="R52" s="28"/>
      <c r="S52" s="28"/>
      <c r="T52" s="28"/>
    </row>
    <row r="53" spans="2:21" ht="14.25" x14ac:dyDescent="0.2">
      <c r="B53" s="161"/>
      <c r="C53" s="31"/>
      <c r="D53" s="47" t="s">
        <v>97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31"/>
      <c r="M53" s="161" t="s">
        <v>13</v>
      </c>
    </row>
    <row r="54" spans="2:21" ht="14.25" x14ac:dyDescent="0.2">
      <c r="B54" s="161"/>
      <c r="C54" s="31"/>
      <c r="D54" s="50" t="s">
        <v>99</v>
      </c>
      <c r="E54" s="51">
        <v>0</v>
      </c>
      <c r="F54" s="51">
        <v>0</v>
      </c>
      <c r="G54" s="51">
        <v>6</v>
      </c>
      <c r="H54" s="51">
        <v>0</v>
      </c>
      <c r="I54" s="51">
        <v>0</v>
      </c>
      <c r="J54" s="51">
        <v>0</v>
      </c>
      <c r="K54" s="51">
        <v>6</v>
      </c>
      <c r="L54" s="31"/>
      <c r="M54" s="161"/>
    </row>
    <row r="55" spans="2:21" ht="14.25" x14ac:dyDescent="0.2">
      <c r="B55" s="161"/>
      <c r="C55" s="31"/>
      <c r="D55" s="373" t="s">
        <v>88</v>
      </c>
      <c r="E55" s="377">
        <v>0</v>
      </c>
      <c r="F55" s="377">
        <v>0</v>
      </c>
      <c r="G55" s="377">
        <v>4</v>
      </c>
      <c r="H55" s="377">
        <v>0</v>
      </c>
      <c r="I55" s="377">
        <v>0</v>
      </c>
      <c r="J55" s="377">
        <v>0</v>
      </c>
      <c r="K55" s="377">
        <v>4</v>
      </c>
      <c r="L55" s="31"/>
      <c r="M55" s="161"/>
    </row>
    <row r="56" spans="2:21" ht="14.25" x14ac:dyDescent="0.2">
      <c r="B56" s="161"/>
      <c r="C56" s="31"/>
      <c r="D56" s="50" t="s">
        <v>85</v>
      </c>
      <c r="E56" s="51">
        <v>0</v>
      </c>
      <c r="F56" s="51">
        <v>0</v>
      </c>
      <c r="G56" s="51">
        <v>5</v>
      </c>
      <c r="H56" s="51">
        <v>0</v>
      </c>
      <c r="I56" s="51">
        <v>0</v>
      </c>
      <c r="J56" s="51">
        <v>0</v>
      </c>
      <c r="K56" s="51">
        <v>5</v>
      </c>
      <c r="L56" s="31"/>
      <c r="M56" s="161"/>
    </row>
    <row r="57" spans="2:21" ht="18" x14ac:dyDescent="0.2">
      <c r="B57" s="161"/>
      <c r="C57" s="31"/>
      <c r="D57" s="158" t="s">
        <v>156</v>
      </c>
      <c r="E57" s="159">
        <v>43</v>
      </c>
      <c r="F57" s="159">
        <v>8344</v>
      </c>
      <c r="G57" s="159">
        <v>1161</v>
      </c>
      <c r="H57" s="159">
        <v>41</v>
      </c>
      <c r="I57" s="159">
        <v>133</v>
      </c>
      <c r="J57" s="159">
        <v>15</v>
      </c>
      <c r="K57" s="159">
        <v>9737</v>
      </c>
      <c r="L57" s="31"/>
      <c r="M57" s="161"/>
    </row>
    <row r="58" spans="2:21" ht="23.25" customHeight="1" x14ac:dyDescent="0.2">
      <c r="B58" s="161"/>
      <c r="C58" s="31"/>
      <c r="D58" s="158" t="s">
        <v>167</v>
      </c>
      <c r="E58" s="160">
        <v>4.4161446030604908E-3</v>
      </c>
      <c r="F58" s="160">
        <v>0.85693745506829622</v>
      </c>
      <c r="G58" s="160">
        <v>0.11923590428263325</v>
      </c>
      <c r="H58" s="160">
        <v>4.2107425284995375E-3</v>
      </c>
      <c r="I58" s="160">
        <v>1.3659237958303379E-2</v>
      </c>
      <c r="J58" s="160">
        <v>1.5405155592071479E-3</v>
      </c>
      <c r="K58" s="160">
        <v>1</v>
      </c>
      <c r="L58" s="31"/>
      <c r="M58" s="161"/>
    </row>
    <row r="59" spans="2:21" x14ac:dyDescent="0.2">
      <c r="B59" s="16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161"/>
    </row>
    <row r="60" spans="2:21" ht="13.5" x14ac:dyDescent="0.2">
      <c r="B60" s="161"/>
      <c r="C60" s="538" t="s">
        <v>138</v>
      </c>
      <c r="D60" s="538"/>
      <c r="E60" s="538"/>
      <c r="F60" s="538"/>
      <c r="G60" s="538"/>
      <c r="H60" s="538"/>
      <c r="I60" s="538"/>
      <c r="J60" s="538"/>
      <c r="K60" s="538"/>
      <c r="L60" s="538"/>
      <c r="M60" s="161"/>
    </row>
    <row r="61" spans="2:21" x14ac:dyDescent="0.2">
      <c r="B61" s="16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161"/>
    </row>
    <row r="62" spans="2:21" ht="12" customHeight="1" x14ac:dyDescent="0.2"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</row>
    <row r="64" spans="2:21" x14ac:dyDescent="0.2">
      <c r="J64" s="69"/>
    </row>
    <row r="65" spans="10:10" x14ac:dyDescent="0.2">
      <c r="J65" s="95"/>
    </row>
  </sheetData>
  <mergeCells count="5">
    <mergeCell ref="C4:L7"/>
    <mergeCell ref="D9:D10"/>
    <mergeCell ref="E9:J9"/>
    <mergeCell ref="K9:K10"/>
    <mergeCell ref="C60:L60"/>
  </mergeCells>
  <printOptions horizontalCentered="1" verticalCentered="1"/>
  <pageMargins left="0.78740157480314965" right="0.78740157480314965" top="0.98425196850393704" bottom="0.98425196850393704" header="0" footer="0"/>
  <pageSetup scale="83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22"/>
  <dimension ref="B2:U44"/>
  <sheetViews>
    <sheetView zoomScale="70" zoomScaleNormal="70" workbookViewId="0"/>
  </sheetViews>
  <sheetFormatPr baseColWidth="10" defaultColWidth="11.42578125" defaultRowHeight="12.75" x14ac:dyDescent="0.2"/>
  <cols>
    <col min="1" max="1" width="6.5703125" style="8" customWidth="1"/>
    <col min="2" max="2" width="2.42578125" style="8" customWidth="1"/>
    <col min="3" max="5" width="11.42578125" style="8" customWidth="1"/>
    <col min="6" max="6" width="18.42578125" style="8" customWidth="1"/>
    <col min="7" max="20" width="11.42578125" style="8" customWidth="1"/>
    <col min="21" max="21" width="2.42578125" style="8" customWidth="1"/>
    <col min="22" max="16384" width="11.42578125" style="8"/>
  </cols>
  <sheetData>
    <row r="2" spans="2:21" ht="14.25" customHeight="1" x14ac:dyDescent="0.2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</row>
    <row r="3" spans="2:21" ht="14.25" customHeight="1" x14ac:dyDescent="0.2">
      <c r="B3" s="187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187"/>
    </row>
    <row r="4" spans="2:21" ht="14.25" customHeight="1" x14ac:dyDescent="0.2">
      <c r="B4" s="187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187"/>
    </row>
    <row r="5" spans="2:21" ht="14.25" customHeight="1" x14ac:dyDescent="0.2">
      <c r="B5" s="187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187"/>
    </row>
    <row r="6" spans="2:21" ht="14.25" customHeight="1" x14ac:dyDescent="0.2">
      <c r="B6" s="187"/>
      <c r="C6" s="540" t="s">
        <v>175</v>
      </c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187"/>
    </row>
    <row r="7" spans="2:21" ht="14.25" customHeight="1" x14ac:dyDescent="0.2">
      <c r="B7" s="187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187"/>
    </row>
    <row r="8" spans="2:21" ht="14.25" customHeight="1" x14ac:dyDescent="0.2">
      <c r="B8" s="187"/>
      <c r="C8" s="540"/>
      <c r="D8" s="540"/>
      <c r="E8" s="540"/>
      <c r="F8" s="540"/>
      <c r="G8" s="540"/>
      <c r="H8" s="540"/>
      <c r="I8" s="540"/>
      <c r="J8" s="540"/>
      <c r="K8" s="540"/>
      <c r="L8" s="540"/>
      <c r="M8" s="540"/>
      <c r="N8" s="540"/>
      <c r="O8" s="540"/>
      <c r="P8" s="540"/>
      <c r="Q8" s="540"/>
      <c r="R8" s="540"/>
      <c r="S8" s="540"/>
      <c r="T8" s="540"/>
      <c r="U8" s="187"/>
    </row>
    <row r="9" spans="2:21" ht="14.25" customHeight="1" x14ac:dyDescent="0.2">
      <c r="B9" s="187"/>
      <c r="C9" s="540"/>
      <c r="D9" s="540"/>
      <c r="E9" s="540"/>
      <c r="F9" s="540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540"/>
      <c r="T9" s="540"/>
      <c r="U9" s="187"/>
    </row>
    <row r="10" spans="2:21" ht="14.25" customHeight="1" x14ac:dyDescent="0.2">
      <c r="B10" s="187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187"/>
    </row>
    <row r="11" spans="2:21" ht="14.25" customHeight="1" x14ac:dyDescent="0.2">
      <c r="B11" s="187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187"/>
    </row>
    <row r="12" spans="2:21" ht="14.25" customHeight="1" x14ac:dyDescent="0.2">
      <c r="B12" s="187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187"/>
    </row>
    <row r="13" spans="2:21" ht="14.25" customHeight="1" x14ac:dyDescent="0.2">
      <c r="B13" s="187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187"/>
    </row>
    <row r="14" spans="2:21" ht="14.25" customHeight="1" x14ac:dyDescent="0.2">
      <c r="B14" s="187"/>
      <c r="C14" s="82"/>
      <c r="D14" s="82"/>
      <c r="E14" s="82"/>
      <c r="F14" s="133"/>
      <c r="G14" s="133"/>
      <c r="H14" s="133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187"/>
    </row>
    <row r="15" spans="2:21" ht="14.25" customHeight="1" x14ac:dyDescent="0.2">
      <c r="B15" s="187"/>
      <c r="C15" s="82"/>
      <c r="D15" s="82"/>
      <c r="E15" s="82"/>
      <c r="F15" s="140"/>
      <c r="G15" s="140"/>
      <c r="H15" s="140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187"/>
    </row>
    <row r="16" spans="2:21" ht="14.25" customHeight="1" x14ac:dyDescent="0.2">
      <c r="B16" s="187"/>
      <c r="C16" s="82"/>
      <c r="D16" s="82"/>
      <c r="E16" s="82"/>
      <c r="F16" s="140"/>
      <c r="G16" s="140"/>
      <c r="H16" s="140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187"/>
    </row>
    <row r="17" spans="2:21" ht="27.75" customHeight="1" thickBot="1" x14ac:dyDescent="0.25">
      <c r="B17" s="187"/>
      <c r="C17" s="82"/>
      <c r="D17" s="82"/>
      <c r="E17" s="82"/>
      <c r="F17" s="141"/>
      <c r="G17" s="134"/>
      <c r="H17" s="134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187"/>
    </row>
    <row r="18" spans="2:21" ht="27.75" customHeight="1" thickBot="1" x14ac:dyDescent="0.25">
      <c r="B18" s="187"/>
      <c r="C18" s="82"/>
      <c r="D18" s="82"/>
      <c r="E18" s="82"/>
      <c r="F18" s="141"/>
      <c r="G18" s="134"/>
      <c r="H18" s="134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187"/>
    </row>
    <row r="19" spans="2:21" ht="27.75" customHeight="1" thickBot="1" x14ac:dyDescent="0.25">
      <c r="B19" s="187"/>
      <c r="C19" s="82"/>
      <c r="D19" s="82"/>
      <c r="E19" s="82"/>
      <c r="F19" s="141"/>
      <c r="G19" s="134"/>
      <c r="H19" s="134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187"/>
    </row>
    <row r="20" spans="2:21" ht="27.75" customHeight="1" thickBot="1" x14ac:dyDescent="0.25">
      <c r="B20" s="187"/>
      <c r="C20" s="82"/>
      <c r="D20" s="82"/>
      <c r="E20" s="82"/>
      <c r="F20" s="141"/>
      <c r="G20" s="134"/>
      <c r="H20" s="134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187"/>
    </row>
    <row r="21" spans="2:21" ht="27.75" customHeight="1" thickBot="1" x14ac:dyDescent="0.25">
      <c r="B21" s="187"/>
      <c r="C21" s="82"/>
      <c r="D21" s="82"/>
      <c r="E21" s="82"/>
      <c r="F21" s="141"/>
      <c r="G21" s="134"/>
      <c r="H21" s="134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187"/>
    </row>
    <row r="22" spans="2:21" ht="27.75" customHeight="1" thickBot="1" x14ac:dyDescent="0.25">
      <c r="B22" s="187"/>
      <c r="C22" s="82"/>
      <c r="D22" s="82"/>
      <c r="E22" s="82"/>
      <c r="F22" s="141"/>
      <c r="G22" s="134"/>
      <c r="H22" s="318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187"/>
    </row>
    <row r="23" spans="2:21" ht="27.75" customHeight="1" thickBot="1" x14ac:dyDescent="0.25">
      <c r="B23" s="187"/>
      <c r="C23" s="82"/>
      <c r="D23" s="82"/>
      <c r="E23" s="82"/>
      <c r="F23" s="141"/>
      <c r="G23" s="134"/>
      <c r="H23" s="318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187"/>
    </row>
    <row r="24" spans="2:21" ht="27.75" customHeight="1" thickBot="1" x14ac:dyDescent="0.25">
      <c r="B24" s="187"/>
      <c r="C24" s="82"/>
      <c r="D24" s="82"/>
      <c r="E24" s="82"/>
      <c r="F24" s="141"/>
      <c r="G24" s="134"/>
      <c r="H24" s="318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187"/>
    </row>
    <row r="25" spans="2:21" ht="14.25" customHeight="1" thickBot="1" x14ac:dyDescent="0.25">
      <c r="B25" s="187"/>
      <c r="C25" s="82"/>
      <c r="D25" s="82"/>
      <c r="E25" s="82"/>
      <c r="F25" s="141"/>
      <c r="G25" s="134"/>
      <c r="H25" s="318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187"/>
    </row>
    <row r="26" spans="2:21" ht="14.25" customHeight="1" x14ac:dyDescent="0.2">
      <c r="B26" s="187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187"/>
    </row>
    <row r="27" spans="2:21" ht="14.25" customHeight="1" x14ac:dyDescent="0.2">
      <c r="B27" s="187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187"/>
    </row>
    <row r="28" spans="2:21" ht="14.25" customHeight="1" x14ac:dyDescent="0.2">
      <c r="B28" s="187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187"/>
    </row>
    <row r="29" spans="2:21" ht="14.25" customHeight="1" x14ac:dyDescent="0.2">
      <c r="B29" s="187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187"/>
    </row>
    <row r="30" spans="2:21" ht="14.25" customHeight="1" x14ac:dyDescent="0.2">
      <c r="B30" s="187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187"/>
    </row>
    <row r="31" spans="2:21" ht="14.25" customHeight="1" x14ac:dyDescent="0.2">
      <c r="B31" s="187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187"/>
    </row>
    <row r="32" spans="2:21" ht="14.25" customHeight="1" x14ac:dyDescent="0.2">
      <c r="B32" s="187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187"/>
    </row>
    <row r="33" spans="2:21" ht="14.25" customHeight="1" x14ac:dyDescent="0.2">
      <c r="B33" s="187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187"/>
    </row>
    <row r="34" spans="2:21" ht="14.25" customHeight="1" x14ac:dyDescent="0.2">
      <c r="B34" s="187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187"/>
    </row>
    <row r="35" spans="2:21" ht="14.25" customHeight="1" x14ac:dyDescent="0.2">
      <c r="B35" s="187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187"/>
    </row>
    <row r="36" spans="2:21" ht="14.25" customHeight="1" x14ac:dyDescent="0.2">
      <c r="B36" s="187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187"/>
    </row>
    <row r="37" spans="2:21" ht="14.25" customHeight="1" x14ac:dyDescent="0.2">
      <c r="B37" s="187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187"/>
    </row>
    <row r="38" spans="2:21" ht="14.25" customHeight="1" x14ac:dyDescent="0.2">
      <c r="B38" s="187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187"/>
    </row>
    <row r="39" spans="2:21" ht="14.25" customHeight="1" x14ac:dyDescent="0.2">
      <c r="B39" s="187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187"/>
    </row>
    <row r="40" spans="2:21" ht="14.25" customHeight="1" x14ac:dyDescent="0.2">
      <c r="B40" s="187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187"/>
    </row>
    <row r="41" spans="2:21" ht="14.25" customHeight="1" x14ac:dyDescent="0.2">
      <c r="B41" s="187"/>
      <c r="C41" s="539" t="s">
        <v>139</v>
      </c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187"/>
    </row>
    <row r="42" spans="2:21" ht="14.25" customHeight="1" x14ac:dyDescent="0.2">
      <c r="B42" s="187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187"/>
    </row>
    <row r="43" spans="2:21" ht="14.25" customHeight="1" x14ac:dyDescent="0.2">
      <c r="B43" s="187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187"/>
    </row>
    <row r="44" spans="2:21" ht="14.25" customHeight="1" x14ac:dyDescent="0.2"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</row>
  </sheetData>
  <mergeCells count="2">
    <mergeCell ref="C41:T41"/>
    <mergeCell ref="C6:T9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23"/>
  <dimension ref="B2:U44"/>
  <sheetViews>
    <sheetView zoomScale="70" zoomScaleNormal="70" workbookViewId="0"/>
  </sheetViews>
  <sheetFormatPr baseColWidth="10" defaultColWidth="11.42578125" defaultRowHeight="12.75" x14ac:dyDescent="0.2"/>
  <cols>
    <col min="1" max="1" width="6.5703125" style="8" customWidth="1"/>
    <col min="2" max="2" width="2.5703125" style="8" customWidth="1"/>
    <col min="3" max="5" width="11.42578125" style="8" customWidth="1"/>
    <col min="6" max="6" width="37.85546875" style="8" bestFit="1" customWidth="1"/>
    <col min="7" max="20" width="11.42578125" style="8" customWidth="1"/>
    <col min="21" max="21" width="2.5703125" style="8" customWidth="1"/>
    <col min="22" max="16384" width="11.42578125" style="8"/>
  </cols>
  <sheetData>
    <row r="2" spans="2:21" ht="12.75" customHeight="1" x14ac:dyDescent="0.2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</row>
    <row r="3" spans="2:21" ht="12.75" customHeight="1" x14ac:dyDescent="0.2">
      <c r="B3" s="187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187"/>
    </row>
    <row r="4" spans="2:21" ht="12.75" customHeight="1" x14ac:dyDescent="0.2">
      <c r="B4" s="187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187"/>
    </row>
    <row r="5" spans="2:21" ht="12.75" customHeight="1" x14ac:dyDescent="0.2">
      <c r="B5" s="187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187"/>
    </row>
    <row r="6" spans="2:21" ht="12.75" customHeight="1" x14ac:dyDescent="0.2">
      <c r="B6" s="187"/>
      <c r="C6" s="540" t="str">
        <f>+"Graduados por División Académica
Pregrado y Posgrado, Año "&amp; TD!C1</f>
        <v>Graduados por División Académica
Pregrado y Posgrado, Año 2026</v>
      </c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187"/>
    </row>
    <row r="7" spans="2:21" ht="12.75" customHeight="1" x14ac:dyDescent="0.2">
      <c r="B7" s="187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187"/>
    </row>
    <row r="8" spans="2:21" ht="12.75" customHeight="1" x14ac:dyDescent="0.2">
      <c r="B8" s="187"/>
      <c r="C8" s="540"/>
      <c r="D8" s="540"/>
      <c r="E8" s="540"/>
      <c r="F8" s="540"/>
      <c r="G8" s="540"/>
      <c r="H8" s="540"/>
      <c r="I8" s="540"/>
      <c r="J8" s="540"/>
      <c r="K8" s="540"/>
      <c r="L8" s="540"/>
      <c r="M8" s="540"/>
      <c r="N8" s="540"/>
      <c r="O8" s="540"/>
      <c r="P8" s="540"/>
      <c r="Q8" s="540"/>
      <c r="R8" s="540"/>
      <c r="S8" s="540"/>
      <c r="T8" s="540"/>
      <c r="U8" s="187"/>
    </row>
    <row r="9" spans="2:21" ht="12.75" customHeight="1" x14ac:dyDescent="0.2">
      <c r="B9" s="187"/>
      <c r="C9" s="540"/>
      <c r="D9" s="540"/>
      <c r="E9" s="540"/>
      <c r="F9" s="540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540"/>
      <c r="T9" s="540"/>
      <c r="U9" s="187"/>
    </row>
    <row r="10" spans="2:21" ht="12.75" customHeight="1" x14ac:dyDescent="0.2">
      <c r="B10" s="187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187"/>
    </row>
    <row r="11" spans="2:21" ht="12.75" customHeight="1" x14ac:dyDescent="0.2">
      <c r="B11" s="187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187"/>
    </row>
    <row r="12" spans="2:21" ht="12.75" customHeight="1" x14ac:dyDescent="0.2">
      <c r="B12" s="187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187"/>
    </row>
    <row r="13" spans="2:21" ht="12.75" customHeight="1" x14ac:dyDescent="0.2">
      <c r="B13" s="187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187"/>
    </row>
    <row r="14" spans="2:21" ht="12.75" customHeight="1" x14ac:dyDescent="0.2">
      <c r="B14" s="187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187"/>
    </row>
    <row r="15" spans="2:21" ht="12.75" customHeight="1" x14ac:dyDescent="0.2">
      <c r="B15" s="187"/>
      <c r="C15" s="82"/>
      <c r="D15" s="82"/>
      <c r="E15" s="82"/>
      <c r="F15" s="135"/>
      <c r="G15" s="135"/>
      <c r="H15" s="135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187"/>
    </row>
    <row r="16" spans="2:21" ht="12.75" customHeight="1" x14ac:dyDescent="0.2">
      <c r="B16" s="187"/>
      <c r="C16" s="82"/>
      <c r="D16" s="82"/>
      <c r="E16" s="82"/>
      <c r="F16" s="135"/>
      <c r="G16" s="135"/>
      <c r="H16" s="135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187"/>
    </row>
    <row r="17" spans="2:21" ht="12.75" customHeight="1" x14ac:dyDescent="0.2">
      <c r="B17" s="187"/>
      <c r="C17" s="82"/>
      <c r="D17" s="82"/>
      <c r="E17" s="82"/>
      <c r="F17" s="135"/>
      <c r="G17" s="2"/>
      <c r="H17" s="319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187"/>
    </row>
    <row r="18" spans="2:21" ht="12.75" customHeight="1" x14ac:dyDescent="0.2">
      <c r="B18" s="187"/>
      <c r="C18" s="82"/>
      <c r="D18" s="82"/>
      <c r="E18" s="82"/>
      <c r="F18" s="135"/>
      <c r="G18" s="2"/>
      <c r="H18" s="319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187"/>
    </row>
    <row r="19" spans="2:21" ht="12.75" customHeight="1" x14ac:dyDescent="0.2">
      <c r="B19" s="187"/>
      <c r="C19" s="82"/>
      <c r="D19" s="82"/>
      <c r="E19" s="82"/>
      <c r="F19" s="135"/>
      <c r="G19"/>
      <c r="H19" s="319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187"/>
    </row>
    <row r="20" spans="2:21" ht="12.75" customHeight="1" x14ac:dyDescent="0.2">
      <c r="B20" s="187"/>
      <c r="C20" s="82"/>
      <c r="D20" s="82"/>
      <c r="E20" s="82"/>
      <c r="F20" s="135"/>
      <c r="G20"/>
      <c r="H20" s="319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187"/>
    </row>
    <row r="21" spans="2:21" ht="12.75" customHeight="1" x14ac:dyDescent="0.2">
      <c r="B21" s="187"/>
      <c r="C21" s="82"/>
      <c r="D21" s="82"/>
      <c r="E21" s="82"/>
      <c r="F21" s="135"/>
      <c r="G21"/>
      <c r="H21" s="319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187"/>
    </row>
    <row r="22" spans="2:21" ht="12.75" customHeight="1" x14ac:dyDescent="0.2">
      <c r="B22" s="187"/>
      <c r="C22" s="82"/>
      <c r="D22" s="82"/>
      <c r="E22" s="82"/>
      <c r="F22" s="135"/>
      <c r="G22"/>
      <c r="H22" s="319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187"/>
    </row>
    <row r="23" spans="2:21" ht="12.75" customHeight="1" x14ac:dyDescent="0.2">
      <c r="B23" s="187"/>
      <c r="C23" s="82"/>
      <c r="D23" s="82"/>
      <c r="E23" s="82"/>
      <c r="F23" s="135"/>
      <c r="G23"/>
      <c r="H23" s="319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187"/>
    </row>
    <row r="24" spans="2:21" ht="12.75" customHeight="1" x14ac:dyDescent="0.2">
      <c r="B24" s="187"/>
      <c r="C24" s="82"/>
      <c r="D24" s="82"/>
      <c r="E24" s="82"/>
      <c r="F24" s="135"/>
      <c r="G24"/>
      <c r="H24" s="319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187"/>
    </row>
    <row r="25" spans="2:21" ht="12.75" customHeight="1" x14ac:dyDescent="0.2">
      <c r="B25" s="187"/>
      <c r="C25" s="82"/>
      <c r="D25" s="82"/>
      <c r="E25" s="82"/>
      <c r="F25" s="135"/>
      <c r="G25"/>
      <c r="H25" s="319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187"/>
    </row>
    <row r="26" spans="2:21" ht="12.75" customHeight="1" x14ac:dyDescent="0.2">
      <c r="B26" s="187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187"/>
    </row>
    <row r="27" spans="2:21" ht="12.75" customHeight="1" x14ac:dyDescent="0.2">
      <c r="B27" s="187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187"/>
    </row>
    <row r="28" spans="2:21" ht="12.75" customHeight="1" x14ac:dyDescent="0.2">
      <c r="B28" s="187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187"/>
    </row>
    <row r="29" spans="2:21" ht="12.75" customHeight="1" x14ac:dyDescent="0.2">
      <c r="B29" s="187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187"/>
    </row>
    <row r="30" spans="2:21" ht="12.75" customHeight="1" x14ac:dyDescent="0.2">
      <c r="B30" s="187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187"/>
    </row>
    <row r="31" spans="2:21" ht="12.75" customHeight="1" x14ac:dyDescent="0.2">
      <c r="B31" s="187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187"/>
    </row>
    <row r="32" spans="2:21" ht="12.75" customHeight="1" x14ac:dyDescent="0.2">
      <c r="B32" s="187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187"/>
    </row>
    <row r="33" spans="2:21" ht="12.75" customHeight="1" x14ac:dyDescent="0.2">
      <c r="B33" s="187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187"/>
    </row>
    <row r="34" spans="2:21" ht="12.75" customHeight="1" x14ac:dyDescent="0.2">
      <c r="B34" s="187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187"/>
    </row>
    <row r="35" spans="2:21" ht="12.75" customHeight="1" x14ac:dyDescent="0.2">
      <c r="B35" s="187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187"/>
    </row>
    <row r="36" spans="2:21" ht="12.75" customHeight="1" x14ac:dyDescent="0.2">
      <c r="B36" s="187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187"/>
    </row>
    <row r="37" spans="2:21" ht="12.75" customHeight="1" x14ac:dyDescent="0.2">
      <c r="B37" s="187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187"/>
    </row>
    <row r="38" spans="2:21" ht="12.75" customHeight="1" x14ac:dyDescent="0.2">
      <c r="B38" s="187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187"/>
    </row>
    <row r="39" spans="2:21" ht="12.75" customHeight="1" x14ac:dyDescent="0.2">
      <c r="B39" s="187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187"/>
    </row>
    <row r="40" spans="2:21" ht="12.75" customHeight="1" x14ac:dyDescent="0.2">
      <c r="B40" s="187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187"/>
    </row>
    <row r="41" spans="2:21" ht="12.75" customHeight="1" x14ac:dyDescent="0.2">
      <c r="B41" s="187"/>
      <c r="C41" s="539" t="s">
        <v>139</v>
      </c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187"/>
    </row>
    <row r="42" spans="2:21" ht="12.75" customHeight="1" x14ac:dyDescent="0.2">
      <c r="B42" s="187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187"/>
    </row>
    <row r="43" spans="2:21" ht="12.75" customHeight="1" x14ac:dyDescent="0.2">
      <c r="B43" s="187"/>
      <c r="C43" s="82"/>
      <c r="D43" s="82"/>
      <c r="E43" s="82"/>
      <c r="F43" s="82"/>
      <c r="G43" s="82"/>
      <c r="H43" s="82"/>
      <c r="I43" s="541" t="s">
        <v>674</v>
      </c>
      <c r="J43" s="541"/>
      <c r="K43" s="541"/>
      <c r="L43" s="541"/>
      <c r="M43" s="541"/>
      <c r="N43" s="541"/>
      <c r="O43" s="82"/>
      <c r="P43" s="82"/>
      <c r="Q43" s="82"/>
      <c r="R43" s="82"/>
      <c r="S43" s="82"/>
      <c r="T43" s="82"/>
      <c r="U43" s="187"/>
    </row>
    <row r="44" spans="2:21" ht="12.75" customHeight="1" x14ac:dyDescent="0.2"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</row>
  </sheetData>
  <mergeCells count="3">
    <mergeCell ref="C6:T9"/>
    <mergeCell ref="C41:T41"/>
    <mergeCell ref="I43:N43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24"/>
  <dimension ref="B2:M71"/>
  <sheetViews>
    <sheetView zoomScale="80" zoomScaleNormal="80" workbookViewId="0"/>
  </sheetViews>
  <sheetFormatPr baseColWidth="10" defaultColWidth="11.42578125" defaultRowHeight="12.75" x14ac:dyDescent="0.2"/>
  <cols>
    <col min="1" max="1" width="26.5703125" style="10" customWidth="1"/>
    <col min="2" max="2" width="2.7109375" style="10" customWidth="1"/>
    <col min="3" max="3" width="14.5703125" style="10" customWidth="1"/>
    <col min="4" max="4" width="52.5703125" style="94" customWidth="1"/>
    <col min="5" max="5" width="13.28515625" style="94" customWidth="1"/>
    <col min="6" max="6" width="14.42578125" style="329" bestFit="1" customWidth="1"/>
    <col min="7" max="7" width="14.42578125" style="94" customWidth="1"/>
    <col min="8" max="8" width="14.5703125" style="10" customWidth="1"/>
    <col min="9" max="9" width="2" style="10" customWidth="1"/>
    <col min="10" max="10" width="28.85546875" style="10" customWidth="1"/>
    <col min="11" max="16384" width="11.42578125" style="10"/>
  </cols>
  <sheetData>
    <row r="2" spans="2:9" x14ac:dyDescent="0.2">
      <c r="B2" s="187"/>
      <c r="C2" s="187"/>
      <c r="D2" s="188"/>
      <c r="E2" s="188"/>
      <c r="F2" s="324"/>
      <c r="G2" s="188"/>
      <c r="H2" s="187"/>
      <c r="I2" s="187"/>
    </row>
    <row r="3" spans="2:9" x14ac:dyDescent="0.2">
      <c r="B3" s="187"/>
      <c r="C3" s="82"/>
      <c r="D3" s="83"/>
      <c r="E3" s="83"/>
      <c r="F3" s="325"/>
      <c r="G3" s="83"/>
      <c r="H3" s="82"/>
      <c r="I3" s="187"/>
    </row>
    <row r="4" spans="2:9" ht="24" customHeight="1" x14ac:dyDescent="0.2">
      <c r="B4" s="187"/>
      <c r="C4" s="542" t="str">
        <f>+"Graduados Pregrado "&amp;TD!C1&amp;"
( Serie 1973 - "&amp;TD!B1&amp;" )"</f>
        <v>Graduados Pregrado 2026
( Serie 1973 - 2026-1 )</v>
      </c>
      <c r="D4" s="542"/>
      <c r="E4" s="542"/>
      <c r="F4" s="542"/>
      <c r="G4" s="542"/>
      <c r="H4" s="542"/>
      <c r="I4" s="187"/>
    </row>
    <row r="5" spans="2:9" ht="27" customHeight="1" x14ac:dyDescent="0.2">
      <c r="B5" s="187"/>
      <c r="C5" s="542"/>
      <c r="D5" s="542"/>
      <c r="E5" s="542"/>
      <c r="F5" s="542"/>
      <c r="G5" s="542"/>
      <c r="H5" s="542"/>
      <c r="I5" s="187"/>
    </row>
    <row r="6" spans="2:9" ht="18" x14ac:dyDescent="0.25">
      <c r="B6" s="187"/>
      <c r="C6" s="82"/>
      <c r="D6" s="84"/>
      <c r="E6" s="84"/>
      <c r="F6" s="326"/>
      <c r="G6" s="84"/>
      <c r="H6" s="82"/>
      <c r="I6" s="187"/>
    </row>
    <row r="7" spans="2:9" ht="15" customHeight="1" x14ac:dyDescent="0.2">
      <c r="B7" s="187"/>
      <c r="C7" s="82"/>
      <c r="D7" s="544" t="s">
        <v>153</v>
      </c>
      <c r="E7" s="545">
        <f>+TD!C1</f>
        <v>2026</v>
      </c>
      <c r="F7" s="545" t="str">
        <f>+"Serie
1986 - "&amp;TD!B1</f>
        <v>Serie
1986 - 2026-1</v>
      </c>
      <c r="G7" s="548" t="s">
        <v>182</v>
      </c>
      <c r="H7" s="82"/>
      <c r="I7" s="187"/>
    </row>
    <row r="8" spans="2:9" ht="15" customHeight="1" x14ac:dyDescent="0.2">
      <c r="B8" s="187"/>
      <c r="C8" s="82"/>
      <c r="D8" s="544"/>
      <c r="E8" s="547"/>
      <c r="F8" s="546"/>
      <c r="G8" s="548"/>
      <c r="H8" s="82"/>
      <c r="I8" s="187"/>
    </row>
    <row r="9" spans="2:9" ht="15" x14ac:dyDescent="0.2">
      <c r="B9" s="187"/>
      <c r="C9" s="82"/>
      <c r="D9" s="544"/>
      <c r="E9" s="196" t="str">
        <f>+TD!D1</f>
        <v>I</v>
      </c>
      <c r="F9" s="547"/>
      <c r="G9" s="548"/>
      <c r="H9" s="82"/>
      <c r="I9" s="187"/>
    </row>
    <row r="10" spans="2:9" ht="15" x14ac:dyDescent="0.2">
      <c r="B10" s="187"/>
      <c r="C10" s="82"/>
      <c r="D10" s="192" t="s">
        <v>21</v>
      </c>
      <c r="E10" s="193">
        <v>203</v>
      </c>
      <c r="F10" s="193">
        <v>9675</v>
      </c>
      <c r="G10" s="194">
        <v>0.18794071368907711</v>
      </c>
      <c r="H10" s="82"/>
      <c r="I10" s="187"/>
    </row>
    <row r="11" spans="2:9" ht="14.25" x14ac:dyDescent="0.2">
      <c r="B11" s="187"/>
      <c r="C11" s="82"/>
      <c r="D11" s="277" t="s">
        <v>20</v>
      </c>
      <c r="E11" s="85">
        <v>88</v>
      </c>
      <c r="F11" s="85">
        <v>6605</v>
      </c>
      <c r="G11" s="104">
        <v>0.12830474562442937</v>
      </c>
      <c r="H11" s="82"/>
      <c r="I11" s="187"/>
    </row>
    <row r="12" spans="2:9" ht="14.25" x14ac:dyDescent="0.2">
      <c r="B12" s="187"/>
      <c r="C12" s="82"/>
      <c r="D12" s="276" t="s">
        <v>183</v>
      </c>
      <c r="E12" s="328">
        <v>34</v>
      </c>
      <c r="F12" s="328">
        <v>787</v>
      </c>
      <c r="G12" s="105">
        <v>1.5287787253054644E-2</v>
      </c>
      <c r="H12" s="82"/>
      <c r="I12" s="187"/>
    </row>
    <row r="13" spans="2:9" ht="14.25" x14ac:dyDescent="0.2">
      <c r="B13" s="187"/>
      <c r="C13" s="82"/>
      <c r="D13" s="277" t="s">
        <v>24</v>
      </c>
      <c r="E13" s="85">
        <v>81</v>
      </c>
      <c r="F13" s="85">
        <v>2283</v>
      </c>
      <c r="G13" s="104">
        <v>4.4348180811593078E-2</v>
      </c>
      <c r="H13" s="82"/>
      <c r="I13" s="187"/>
    </row>
    <row r="14" spans="2:9" ht="15" x14ac:dyDescent="0.2">
      <c r="B14" s="187"/>
      <c r="C14" s="82"/>
      <c r="D14" s="192" t="s">
        <v>666</v>
      </c>
      <c r="E14" s="193">
        <v>12</v>
      </c>
      <c r="F14" s="193">
        <v>964</v>
      </c>
      <c r="G14" s="194">
        <v>1.8726082480234659E-2</v>
      </c>
      <c r="H14" s="82"/>
      <c r="I14" s="187"/>
    </row>
    <row r="15" spans="2:9" ht="14.25" x14ac:dyDescent="0.2">
      <c r="B15" s="187"/>
      <c r="C15" s="82"/>
      <c r="D15" s="277" t="s">
        <v>83</v>
      </c>
      <c r="E15" s="85">
        <v>12</v>
      </c>
      <c r="F15" s="85">
        <v>339</v>
      </c>
      <c r="G15" s="104">
        <v>6.5852095029040967E-3</v>
      </c>
      <c r="H15" s="82"/>
      <c r="I15" s="187"/>
    </row>
    <row r="16" spans="2:9" ht="14.25" x14ac:dyDescent="0.2">
      <c r="B16" s="187"/>
      <c r="C16" s="82"/>
      <c r="D16" s="277" t="s">
        <v>184</v>
      </c>
      <c r="E16" s="85">
        <v>0</v>
      </c>
      <c r="F16" s="327">
        <v>3</v>
      </c>
      <c r="G16" s="104">
        <v>5.82761902911867E-5</v>
      </c>
      <c r="H16" s="82"/>
      <c r="I16" s="187"/>
    </row>
    <row r="17" spans="2:9" ht="14.25" x14ac:dyDescent="0.2">
      <c r="B17" s="187"/>
      <c r="C17" s="82"/>
      <c r="D17" s="276" t="s">
        <v>185</v>
      </c>
      <c r="E17" s="328">
        <v>0</v>
      </c>
      <c r="F17" s="328">
        <v>5</v>
      </c>
      <c r="G17" s="105">
        <v>9.7126983818644489E-5</v>
      </c>
      <c r="H17" s="82"/>
      <c r="I17" s="187"/>
    </row>
    <row r="18" spans="2:9" ht="14.25" x14ac:dyDescent="0.2">
      <c r="B18" s="187"/>
      <c r="C18" s="82"/>
      <c r="D18" s="277" t="s">
        <v>186</v>
      </c>
      <c r="E18" s="85">
        <v>0</v>
      </c>
      <c r="F18" s="414">
        <v>617</v>
      </c>
      <c r="G18" s="104">
        <v>1.1985469803220732E-2</v>
      </c>
      <c r="H18" s="82"/>
      <c r="I18" s="187"/>
    </row>
    <row r="19" spans="2:9" ht="15" x14ac:dyDescent="0.2">
      <c r="B19" s="187"/>
      <c r="C19" s="82"/>
      <c r="D19" s="192" t="s">
        <v>15</v>
      </c>
      <c r="E19" s="193">
        <v>301</v>
      </c>
      <c r="F19" s="193">
        <v>16368</v>
      </c>
      <c r="G19" s="194">
        <v>0.31795489422871465</v>
      </c>
      <c r="H19" s="82"/>
      <c r="I19" s="187"/>
    </row>
    <row r="20" spans="2:9" ht="12.75" customHeight="1" x14ac:dyDescent="0.2">
      <c r="B20" s="187"/>
      <c r="C20" s="82"/>
      <c r="D20" s="277" t="s">
        <v>28</v>
      </c>
      <c r="E20" s="85">
        <v>68</v>
      </c>
      <c r="F20" s="85">
        <v>2793</v>
      </c>
      <c r="G20" s="104">
        <v>5.4255133161094815E-2</v>
      </c>
      <c r="H20" s="82"/>
      <c r="I20" s="187"/>
    </row>
    <row r="21" spans="2:9" ht="12.75" customHeight="1" x14ac:dyDescent="0.2">
      <c r="B21" s="187"/>
      <c r="C21" s="82"/>
      <c r="D21" s="276" t="s">
        <v>187</v>
      </c>
      <c r="E21" s="328">
        <v>48</v>
      </c>
      <c r="F21" s="328">
        <v>2447</v>
      </c>
      <c r="G21" s="105">
        <v>4.7533945880844614E-2</v>
      </c>
      <c r="H21" s="82"/>
      <c r="I21" s="187"/>
    </row>
    <row r="22" spans="2:9" ht="14.25" x14ac:dyDescent="0.2">
      <c r="B22" s="187"/>
      <c r="C22" s="82"/>
      <c r="D22" s="277" t="s">
        <v>53</v>
      </c>
      <c r="E22" s="85">
        <v>25</v>
      </c>
      <c r="F22" s="85">
        <v>1362</v>
      </c>
      <c r="G22" s="104">
        <v>2.645739039219876E-2</v>
      </c>
      <c r="H22" s="82"/>
      <c r="I22" s="187"/>
    </row>
    <row r="23" spans="2:9" ht="14.25" x14ac:dyDescent="0.2">
      <c r="B23" s="187"/>
      <c r="C23" s="82"/>
      <c r="D23" s="276" t="s">
        <v>27</v>
      </c>
      <c r="E23" s="328">
        <v>31</v>
      </c>
      <c r="F23" s="328">
        <v>1637</v>
      </c>
      <c r="G23" s="105">
        <v>3.1799374502224205E-2</v>
      </c>
      <c r="H23" s="82"/>
      <c r="I23" s="187"/>
    </row>
    <row r="24" spans="2:9" ht="14.25" x14ac:dyDescent="0.2">
      <c r="B24" s="187"/>
      <c r="C24" s="82"/>
      <c r="D24" s="277" t="s">
        <v>14</v>
      </c>
      <c r="E24" s="85">
        <v>80</v>
      </c>
      <c r="F24" s="85">
        <v>5454</v>
      </c>
      <c r="G24" s="104">
        <v>0.10594611394937742</v>
      </c>
      <c r="H24" s="82"/>
      <c r="I24" s="187"/>
    </row>
    <row r="25" spans="2:9" ht="14.25" x14ac:dyDescent="0.2">
      <c r="B25" s="187"/>
      <c r="C25" s="82"/>
      <c r="D25" s="276" t="s">
        <v>23</v>
      </c>
      <c r="E25" s="328">
        <v>49</v>
      </c>
      <c r="F25" s="328">
        <v>2675</v>
      </c>
      <c r="G25" s="105">
        <v>5.1962936342974803E-2</v>
      </c>
      <c r="H25" s="82"/>
      <c r="I25" s="187"/>
    </row>
    <row r="26" spans="2:9" ht="15" x14ac:dyDescent="0.2">
      <c r="B26" s="187"/>
      <c r="C26" s="82"/>
      <c r="D26" s="192" t="s">
        <v>12</v>
      </c>
      <c r="E26" s="193">
        <v>184</v>
      </c>
      <c r="F26" s="193">
        <v>7602</v>
      </c>
      <c r="G26" s="194">
        <v>0.1476718661978671</v>
      </c>
      <c r="H26" s="82"/>
      <c r="I26" s="187"/>
    </row>
    <row r="27" spans="2:9" ht="14.25" x14ac:dyDescent="0.2">
      <c r="B27" s="187"/>
      <c r="C27" s="82"/>
      <c r="D27" s="277" t="s">
        <v>29</v>
      </c>
      <c r="E27" s="85">
        <v>33</v>
      </c>
      <c r="F27" s="85">
        <v>1582</v>
      </c>
      <c r="G27" s="104">
        <v>3.0730977680219117E-2</v>
      </c>
      <c r="H27" s="82"/>
      <c r="I27" s="187"/>
    </row>
    <row r="28" spans="2:9" ht="14.25" x14ac:dyDescent="0.2">
      <c r="B28" s="187"/>
      <c r="C28" s="82"/>
      <c r="D28" s="276" t="s">
        <v>22</v>
      </c>
      <c r="E28" s="328">
        <v>134</v>
      </c>
      <c r="F28" s="328">
        <v>5836</v>
      </c>
      <c r="G28" s="105">
        <v>0.11336661551312185</v>
      </c>
      <c r="H28" s="82"/>
      <c r="I28" s="187"/>
    </row>
    <row r="29" spans="2:9" ht="14.25" x14ac:dyDescent="0.2">
      <c r="B29" s="187"/>
      <c r="C29" s="82"/>
      <c r="D29" s="277" t="s">
        <v>11</v>
      </c>
      <c r="E29" s="85">
        <v>17</v>
      </c>
      <c r="F29" s="85">
        <v>184</v>
      </c>
      <c r="G29" s="104">
        <v>3.5742730045261175E-3</v>
      </c>
      <c r="H29" s="82"/>
      <c r="I29" s="187"/>
    </row>
    <row r="30" spans="2:9" ht="15" x14ac:dyDescent="0.2">
      <c r="B30" s="187"/>
      <c r="C30" s="82"/>
      <c r="D30" s="192" t="s">
        <v>178</v>
      </c>
      <c r="E30" s="193">
        <v>158</v>
      </c>
      <c r="F30" s="193">
        <v>7953</v>
      </c>
      <c r="G30" s="194">
        <v>0.15449018046193594</v>
      </c>
      <c r="H30" s="82"/>
      <c r="I30" s="187"/>
    </row>
    <row r="31" spans="2:9" ht="14.25" x14ac:dyDescent="0.2">
      <c r="B31" s="187"/>
      <c r="C31" s="82"/>
      <c r="D31" s="277" t="s">
        <v>73</v>
      </c>
      <c r="E31" s="85">
        <v>34</v>
      </c>
      <c r="F31" s="85">
        <v>2780</v>
      </c>
      <c r="G31" s="104">
        <v>5.4002603003166338E-2</v>
      </c>
      <c r="H31" s="82"/>
      <c r="I31" s="187"/>
    </row>
    <row r="32" spans="2:9" ht="12.75" customHeight="1" x14ac:dyDescent="0.2">
      <c r="B32" s="187"/>
      <c r="C32" s="82"/>
      <c r="D32" s="276" t="s">
        <v>17</v>
      </c>
      <c r="E32" s="328">
        <v>23</v>
      </c>
      <c r="F32" s="328">
        <v>575</v>
      </c>
      <c r="G32" s="105">
        <v>1.1169603139144117E-2</v>
      </c>
      <c r="H32" s="82"/>
      <c r="I32" s="187"/>
    </row>
    <row r="33" spans="2:9" ht="12.75" customHeight="1" x14ac:dyDescent="0.2">
      <c r="B33" s="187"/>
      <c r="C33" s="82"/>
      <c r="D33" s="277" t="s">
        <v>33</v>
      </c>
      <c r="E33" s="85">
        <v>4</v>
      </c>
      <c r="F33" s="85">
        <v>65</v>
      </c>
      <c r="G33" s="104">
        <v>1.2626507896423785E-3</v>
      </c>
      <c r="H33" s="82"/>
      <c r="I33" s="187"/>
    </row>
    <row r="34" spans="2:9" ht="14.25" x14ac:dyDescent="0.2">
      <c r="B34" s="187"/>
      <c r="C34" s="82"/>
      <c r="D34" s="276" t="s">
        <v>82</v>
      </c>
      <c r="E34" s="328">
        <v>8</v>
      </c>
      <c r="F34" s="328">
        <v>194</v>
      </c>
      <c r="G34" s="105">
        <v>3.7685269721634065E-3</v>
      </c>
      <c r="H34" s="82"/>
      <c r="I34" s="187"/>
    </row>
    <row r="35" spans="2:9" ht="14.25" x14ac:dyDescent="0.2">
      <c r="B35" s="187"/>
      <c r="C35" s="82"/>
      <c r="D35" s="277" t="s">
        <v>34</v>
      </c>
      <c r="E35" s="85">
        <v>89</v>
      </c>
      <c r="F35" s="85">
        <v>4339</v>
      </c>
      <c r="G35" s="104">
        <v>8.428679655781969E-2</v>
      </c>
      <c r="H35" s="82"/>
      <c r="I35" s="187"/>
    </row>
    <row r="36" spans="2:9" ht="15" x14ac:dyDescent="0.2">
      <c r="B36" s="187"/>
      <c r="C36" s="82"/>
      <c r="D36" s="192" t="s">
        <v>179</v>
      </c>
      <c r="E36" s="193">
        <v>93</v>
      </c>
      <c r="F36" s="193">
        <v>5139</v>
      </c>
      <c r="G36" s="194">
        <v>9.9827113968802811E-2</v>
      </c>
      <c r="H36" s="82"/>
      <c r="I36" s="187"/>
    </row>
    <row r="37" spans="2:9" ht="14.25" x14ac:dyDescent="0.2">
      <c r="B37" s="187"/>
      <c r="C37" s="82"/>
      <c r="D37" s="277" t="s">
        <v>4</v>
      </c>
      <c r="E37" s="85">
        <v>58</v>
      </c>
      <c r="F37" s="85">
        <v>2772</v>
      </c>
      <c r="G37" s="104">
        <v>5.3847199829056509E-2</v>
      </c>
      <c r="H37" s="82"/>
      <c r="I37" s="187"/>
    </row>
    <row r="38" spans="2:9" ht="14.25" x14ac:dyDescent="0.2">
      <c r="B38" s="187"/>
      <c r="C38" s="82"/>
      <c r="D38" s="276" t="s">
        <v>50</v>
      </c>
      <c r="E38" s="328">
        <v>15</v>
      </c>
      <c r="F38" s="328">
        <v>429</v>
      </c>
      <c r="G38" s="105">
        <v>8.3334952116396969E-3</v>
      </c>
      <c r="H38" s="82"/>
      <c r="I38" s="187"/>
    </row>
    <row r="39" spans="2:9" ht="14.25" x14ac:dyDescent="0.2">
      <c r="B39" s="187"/>
      <c r="C39" s="82"/>
      <c r="D39" s="277" t="s">
        <v>30</v>
      </c>
      <c r="E39" s="85">
        <v>20</v>
      </c>
      <c r="F39" s="85">
        <v>1938</v>
      </c>
      <c r="G39" s="104">
        <v>3.7646418928106606E-2</v>
      </c>
      <c r="H39" s="82"/>
      <c r="I39" s="187"/>
    </row>
    <row r="40" spans="2:9" ht="15" x14ac:dyDescent="0.2">
      <c r="B40" s="187"/>
      <c r="C40" s="82"/>
      <c r="D40" s="192" t="s">
        <v>78</v>
      </c>
      <c r="E40" s="193">
        <v>88</v>
      </c>
      <c r="F40" s="193">
        <v>2096</v>
      </c>
      <c r="G40" s="194">
        <v>4.0715631616775771E-2</v>
      </c>
      <c r="H40" s="82"/>
      <c r="I40" s="187"/>
    </row>
    <row r="41" spans="2:9" ht="14.25" x14ac:dyDescent="0.2">
      <c r="B41" s="187"/>
      <c r="C41" s="82"/>
      <c r="D41" s="277" t="s">
        <v>39</v>
      </c>
      <c r="E41" s="85">
        <v>25</v>
      </c>
      <c r="F41" s="85">
        <v>698</v>
      </c>
      <c r="G41" s="104">
        <v>1.3558926941082771E-2</v>
      </c>
      <c r="H41" s="82"/>
      <c r="I41" s="187"/>
    </row>
    <row r="42" spans="2:9" ht="14.25" x14ac:dyDescent="0.2">
      <c r="B42" s="187"/>
      <c r="C42" s="82"/>
      <c r="D42" s="276" t="s">
        <v>48</v>
      </c>
      <c r="E42" s="328">
        <v>51</v>
      </c>
      <c r="F42" s="328">
        <v>889</v>
      </c>
      <c r="G42" s="105">
        <v>1.7269177722954991E-2</v>
      </c>
      <c r="H42" s="82"/>
      <c r="I42" s="187"/>
    </row>
    <row r="43" spans="2:9" ht="14.25" x14ac:dyDescent="0.2">
      <c r="B43" s="187"/>
      <c r="C43" s="82"/>
      <c r="D43" s="277" t="s">
        <v>26</v>
      </c>
      <c r="E43" s="85">
        <v>12</v>
      </c>
      <c r="F43" s="85">
        <v>509</v>
      </c>
      <c r="G43" s="104">
        <v>9.8875269527380089E-3</v>
      </c>
      <c r="H43" s="82"/>
      <c r="I43" s="187"/>
    </row>
    <row r="44" spans="2:9" ht="15" x14ac:dyDescent="0.2">
      <c r="B44" s="187"/>
      <c r="C44" s="82"/>
      <c r="D44" s="192" t="s">
        <v>181</v>
      </c>
      <c r="E44" s="193">
        <v>36</v>
      </c>
      <c r="F44" s="193">
        <v>420</v>
      </c>
      <c r="G44" s="194">
        <v>8.1586666407661382E-3</v>
      </c>
      <c r="H44" s="82"/>
      <c r="I44" s="187"/>
    </row>
    <row r="45" spans="2:9" ht="14.25" x14ac:dyDescent="0.2">
      <c r="B45" s="187"/>
      <c r="C45" s="82"/>
      <c r="D45" s="277" t="s">
        <v>18</v>
      </c>
      <c r="E45" s="85">
        <v>9</v>
      </c>
      <c r="F45" s="85">
        <v>15</v>
      </c>
      <c r="G45" s="104">
        <v>2.9138095145593351E-4</v>
      </c>
      <c r="H45" s="82"/>
      <c r="I45" s="187"/>
    </row>
    <row r="46" spans="2:9" ht="14.25" x14ac:dyDescent="0.2">
      <c r="B46" s="187"/>
      <c r="C46" s="82"/>
      <c r="D46" s="276" t="s">
        <v>8</v>
      </c>
      <c r="E46" s="328">
        <v>23</v>
      </c>
      <c r="F46" s="328">
        <v>286</v>
      </c>
      <c r="G46" s="105">
        <v>5.5556634744264649E-3</v>
      </c>
      <c r="H46" s="82"/>
      <c r="I46" s="187"/>
    </row>
    <row r="47" spans="2:9" ht="14.25" x14ac:dyDescent="0.2">
      <c r="B47" s="187"/>
      <c r="C47" s="82"/>
      <c r="D47" s="277" t="s">
        <v>46</v>
      </c>
      <c r="E47" s="85">
        <v>4</v>
      </c>
      <c r="F47" s="85">
        <v>119</v>
      </c>
      <c r="G47" s="104">
        <v>2.311622214883739E-3</v>
      </c>
      <c r="H47" s="82"/>
      <c r="I47" s="187"/>
    </row>
    <row r="48" spans="2:9" ht="15" x14ac:dyDescent="0.2">
      <c r="B48" s="187"/>
      <c r="C48" s="82"/>
      <c r="D48" s="192" t="s">
        <v>180</v>
      </c>
      <c r="E48" s="193">
        <v>40</v>
      </c>
      <c r="F48" s="193">
        <v>232</v>
      </c>
      <c r="G48" s="193">
        <v>4.5066920491851044E-3</v>
      </c>
      <c r="H48" s="82"/>
      <c r="I48" s="187"/>
    </row>
    <row r="49" spans="2:10" ht="14.25" x14ac:dyDescent="0.2">
      <c r="B49" s="187"/>
      <c r="C49" s="82"/>
      <c r="D49" s="277" t="s">
        <v>31</v>
      </c>
      <c r="E49" s="85">
        <v>40</v>
      </c>
      <c r="F49" s="85">
        <v>232</v>
      </c>
      <c r="G49" s="104">
        <v>4.5066920491851044E-3</v>
      </c>
      <c r="H49" s="82"/>
      <c r="I49" s="187"/>
    </row>
    <row r="50" spans="2:10" ht="18" x14ac:dyDescent="0.2">
      <c r="B50" s="187"/>
      <c r="C50" s="82"/>
      <c r="D50" s="189" t="s">
        <v>93</v>
      </c>
      <c r="E50" s="190">
        <v>1115</v>
      </c>
      <c r="F50" s="190">
        <v>50449</v>
      </c>
      <c r="G50" s="191">
        <v>0.97999184133335926</v>
      </c>
      <c r="H50" s="82"/>
      <c r="I50" s="187"/>
      <c r="J50" s="226"/>
    </row>
    <row r="51" spans="2:10" ht="18" x14ac:dyDescent="0.2">
      <c r="B51" s="187"/>
      <c r="C51" s="82"/>
      <c r="D51" s="264"/>
      <c r="E51" s="265"/>
      <c r="F51" s="265"/>
      <c r="G51" s="266"/>
      <c r="H51" s="82"/>
      <c r="I51" s="187"/>
    </row>
    <row r="52" spans="2:10" ht="15" x14ac:dyDescent="0.2">
      <c r="B52" s="187"/>
      <c r="C52" s="82"/>
      <c r="D52" s="192" t="s">
        <v>188</v>
      </c>
      <c r="E52" s="193">
        <v>0</v>
      </c>
      <c r="F52" s="193">
        <v>1030</v>
      </c>
      <c r="G52" s="194">
        <v>2.0008158666640765E-2</v>
      </c>
      <c r="H52" s="82"/>
      <c r="I52" s="187"/>
    </row>
    <row r="53" spans="2:10" ht="14.25" x14ac:dyDescent="0.2">
      <c r="B53" s="187"/>
      <c r="C53" s="82"/>
      <c r="D53" s="276" t="s">
        <v>189</v>
      </c>
      <c r="E53" s="88">
        <v>0</v>
      </c>
      <c r="F53" s="328">
        <v>128</v>
      </c>
      <c r="G53" s="105">
        <v>2.4864507857572989E-3</v>
      </c>
      <c r="H53" s="82"/>
      <c r="I53" s="187"/>
    </row>
    <row r="54" spans="2:10" ht="14.25" x14ac:dyDescent="0.2">
      <c r="B54" s="187"/>
      <c r="C54" s="82"/>
      <c r="D54" s="277" t="s">
        <v>190</v>
      </c>
      <c r="E54" s="85">
        <v>0</v>
      </c>
      <c r="F54" s="327">
        <v>178</v>
      </c>
      <c r="G54" s="104">
        <v>3.457720623943744E-3</v>
      </c>
      <c r="H54" s="82"/>
      <c r="I54" s="187"/>
    </row>
    <row r="55" spans="2:10" ht="14.25" x14ac:dyDescent="0.2">
      <c r="B55" s="187"/>
      <c r="C55" s="82"/>
      <c r="D55" s="276" t="s">
        <v>191</v>
      </c>
      <c r="E55" s="88">
        <v>0</v>
      </c>
      <c r="F55" s="328">
        <v>390</v>
      </c>
      <c r="G55" s="105">
        <v>7.5759047378542704E-3</v>
      </c>
      <c r="H55" s="82"/>
      <c r="I55" s="187"/>
    </row>
    <row r="56" spans="2:10" ht="14.25" x14ac:dyDescent="0.2">
      <c r="B56" s="187"/>
      <c r="C56" s="82"/>
      <c r="D56" s="277" t="s">
        <v>192</v>
      </c>
      <c r="E56" s="85">
        <v>0</v>
      </c>
      <c r="F56" s="327">
        <v>62</v>
      </c>
      <c r="G56" s="104">
        <v>1.2043745993511917E-3</v>
      </c>
      <c r="H56" s="82"/>
      <c r="I56" s="187"/>
    </row>
    <row r="57" spans="2:10" ht="14.25" x14ac:dyDescent="0.2">
      <c r="B57" s="187"/>
      <c r="C57" s="82"/>
      <c r="D57" s="276" t="s">
        <v>193</v>
      </c>
      <c r="E57" s="88">
        <v>0</v>
      </c>
      <c r="F57" s="328">
        <v>49</v>
      </c>
      <c r="G57" s="105">
        <v>9.5184444142271606E-4</v>
      </c>
      <c r="H57" s="82"/>
      <c r="I57" s="187"/>
    </row>
    <row r="58" spans="2:10" ht="14.25" x14ac:dyDescent="0.2">
      <c r="B58" s="187"/>
      <c r="C58" s="82"/>
      <c r="D58" s="277" t="s">
        <v>194</v>
      </c>
      <c r="E58" s="85">
        <v>0</v>
      </c>
      <c r="F58" s="327">
        <v>76</v>
      </c>
      <c r="G58" s="104">
        <v>1.4763301540433964E-3</v>
      </c>
      <c r="H58" s="82"/>
      <c r="I58" s="187"/>
    </row>
    <row r="59" spans="2:10" ht="14.25" x14ac:dyDescent="0.2">
      <c r="B59" s="187"/>
      <c r="C59" s="82"/>
      <c r="D59" s="276" t="s">
        <v>195</v>
      </c>
      <c r="E59" s="88">
        <v>0</v>
      </c>
      <c r="F59" s="328">
        <v>147</v>
      </c>
      <c r="G59" s="105">
        <v>2.8555333242681483E-3</v>
      </c>
      <c r="H59" s="82"/>
      <c r="I59" s="187"/>
    </row>
    <row r="60" spans="2:10" ht="18" x14ac:dyDescent="0.2">
      <c r="B60" s="187"/>
      <c r="C60" s="82"/>
      <c r="D60" s="189" t="s">
        <v>135</v>
      </c>
      <c r="E60" s="190">
        <v>1115</v>
      </c>
      <c r="F60" s="190">
        <v>51479</v>
      </c>
      <c r="G60" s="191">
        <v>1</v>
      </c>
      <c r="H60" s="82"/>
      <c r="I60" s="187"/>
    </row>
    <row r="61" spans="2:10" ht="15" x14ac:dyDescent="0.25">
      <c r="B61" s="187"/>
      <c r="C61" s="82"/>
      <c r="D61" s="91"/>
      <c r="E61" s="83"/>
      <c r="F61" s="325"/>
      <c r="G61" s="83"/>
      <c r="H61" s="82"/>
      <c r="I61" s="187"/>
    </row>
    <row r="62" spans="2:10" x14ac:dyDescent="0.2">
      <c r="B62" s="187"/>
      <c r="C62" s="82"/>
      <c r="D62" s="92"/>
      <c r="E62" s="83"/>
      <c r="F62" s="325"/>
      <c r="G62" s="83"/>
      <c r="H62" s="82"/>
      <c r="I62" s="187"/>
    </row>
    <row r="63" spans="2:10" ht="19.5" x14ac:dyDescent="0.35">
      <c r="B63" s="187"/>
      <c r="C63" s="82"/>
      <c r="D63" s="550" t="s">
        <v>139</v>
      </c>
      <c r="E63" s="550"/>
      <c r="F63" s="550"/>
      <c r="G63" s="550"/>
      <c r="H63" s="93"/>
      <c r="I63" s="187"/>
    </row>
    <row r="64" spans="2:10" ht="15.75" x14ac:dyDescent="0.2">
      <c r="B64" s="187"/>
      <c r="C64" s="549" t="s">
        <v>674</v>
      </c>
      <c r="D64" s="549"/>
      <c r="E64" s="549"/>
      <c r="F64" s="549"/>
      <c r="G64" s="549"/>
      <c r="H64" s="549"/>
      <c r="I64" s="187"/>
    </row>
    <row r="65" spans="2:13" x14ac:dyDescent="0.2">
      <c r="B65" s="187"/>
      <c r="C65" s="82"/>
      <c r="D65" s="83"/>
      <c r="E65" s="83"/>
      <c r="F65" s="325"/>
      <c r="G65" s="83"/>
      <c r="H65" s="82"/>
      <c r="I65" s="187"/>
    </row>
    <row r="66" spans="2:13" x14ac:dyDescent="0.2">
      <c r="B66" s="187"/>
      <c r="C66" s="187"/>
      <c r="D66" s="188"/>
      <c r="E66" s="188"/>
      <c r="F66" s="324"/>
      <c r="G66" s="188"/>
      <c r="H66" s="187"/>
      <c r="I66" s="187"/>
    </row>
    <row r="71" spans="2:13" ht="19.5" x14ac:dyDescent="0.35">
      <c r="J71" s="543"/>
      <c r="K71" s="543"/>
      <c r="L71" s="543"/>
      <c r="M71" s="543"/>
    </row>
  </sheetData>
  <sortState ref="D45:G47">
    <sortCondition ref="D44:D47"/>
  </sortState>
  <mergeCells count="8">
    <mergeCell ref="C4:H5"/>
    <mergeCell ref="J71:M71"/>
    <mergeCell ref="D7:D9"/>
    <mergeCell ref="F7:F9"/>
    <mergeCell ref="G7:G9"/>
    <mergeCell ref="C64:H64"/>
    <mergeCell ref="D63:G63"/>
    <mergeCell ref="E7:E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5"/>
  <dimension ref="A2:K267"/>
  <sheetViews>
    <sheetView zoomScale="80" zoomScaleNormal="80" workbookViewId="0"/>
  </sheetViews>
  <sheetFormatPr baseColWidth="10" defaultColWidth="11.42578125" defaultRowHeight="12.75" x14ac:dyDescent="0.2"/>
  <cols>
    <col min="1" max="1" width="22" style="10" customWidth="1"/>
    <col min="2" max="2" width="2.7109375" style="10" customWidth="1"/>
    <col min="3" max="3" width="14" style="10" customWidth="1"/>
    <col min="4" max="4" width="70.7109375" style="94" customWidth="1"/>
    <col min="5" max="5" width="13.85546875" style="94" customWidth="1"/>
    <col min="6" max="6" width="13.28515625" style="94" customWidth="1"/>
    <col min="7" max="7" width="16.7109375" style="94" bestFit="1" customWidth="1"/>
    <col min="8" max="8" width="16.7109375" style="94" customWidth="1"/>
    <col min="9" max="9" width="2.5703125" style="10" customWidth="1"/>
    <col min="10" max="10" width="11.42578125" style="10" hidden="1" customWidth="1"/>
    <col min="11" max="11" width="11.42578125" style="10"/>
    <col min="12" max="12" width="43.85546875" style="10" bestFit="1" customWidth="1"/>
    <col min="13" max="16384" width="11.42578125" style="10"/>
  </cols>
  <sheetData>
    <row r="2" spans="1:11" x14ac:dyDescent="0.2">
      <c r="B2" s="187"/>
      <c r="C2" s="187"/>
      <c r="D2" s="188"/>
      <c r="E2" s="188"/>
      <c r="F2" s="188"/>
      <c r="G2" s="188"/>
      <c r="H2" s="188"/>
      <c r="I2" s="187"/>
    </row>
    <row r="3" spans="1:11" x14ac:dyDescent="0.2">
      <c r="B3" s="187"/>
      <c r="C3" s="82"/>
      <c r="D3" s="83"/>
      <c r="E3" s="83"/>
      <c r="F3" s="83"/>
      <c r="G3" s="83"/>
      <c r="H3" s="83"/>
      <c r="I3" s="187"/>
    </row>
    <row r="4" spans="1:11" ht="21" customHeight="1" x14ac:dyDescent="0.2">
      <c r="B4" s="187"/>
      <c r="C4" s="542" t="str">
        <f>+"Graduados Posgrado "&amp;TD!C1&amp;"
( Serie 1973 - "&amp;TD!B1&amp;" )"</f>
        <v>Graduados Posgrado 2026
( Serie 1973 - 2026-1 )</v>
      </c>
      <c r="D4" s="542"/>
      <c r="E4" s="542"/>
      <c r="F4" s="542"/>
      <c r="G4" s="542"/>
      <c r="H4" s="542"/>
      <c r="I4" s="187"/>
    </row>
    <row r="5" spans="1:11" ht="27" customHeight="1" x14ac:dyDescent="0.2">
      <c r="B5" s="187"/>
      <c r="C5" s="542"/>
      <c r="D5" s="542"/>
      <c r="E5" s="542"/>
      <c r="F5" s="542"/>
      <c r="G5" s="542"/>
      <c r="H5" s="542"/>
      <c r="I5" s="187"/>
    </row>
    <row r="6" spans="1:11" ht="18" customHeight="1" thickBot="1" x14ac:dyDescent="0.25">
      <c r="B6" s="187"/>
      <c r="C6" s="542"/>
      <c r="D6" s="542"/>
      <c r="E6" s="542"/>
      <c r="F6" s="542"/>
      <c r="G6" s="542"/>
      <c r="H6" s="542"/>
      <c r="I6" s="187"/>
    </row>
    <row r="7" spans="1:11" ht="15" customHeight="1" x14ac:dyDescent="0.2">
      <c r="B7" s="187"/>
      <c r="C7" s="82"/>
      <c r="D7" s="555" t="s">
        <v>153</v>
      </c>
      <c r="E7" s="553">
        <f>+TD!C1</f>
        <v>2026</v>
      </c>
      <c r="F7" s="553" t="str">
        <f>+"Serie
1986 - "&amp;TD!B1</f>
        <v>Serie
1986 - 2026-1</v>
      </c>
      <c r="G7" s="558" t="s">
        <v>196</v>
      </c>
      <c r="H7" s="82"/>
      <c r="I7" s="187"/>
    </row>
    <row r="8" spans="1:11" ht="15" customHeight="1" x14ac:dyDescent="0.2">
      <c r="B8" s="187"/>
      <c r="C8" s="82"/>
      <c r="D8" s="556"/>
      <c r="E8" s="554"/>
      <c r="F8" s="554"/>
      <c r="G8" s="559"/>
      <c r="H8" s="82"/>
      <c r="I8" s="187"/>
    </row>
    <row r="9" spans="1:11" ht="15" x14ac:dyDescent="0.2">
      <c r="B9" s="187"/>
      <c r="C9" s="82"/>
      <c r="D9" s="557"/>
      <c r="E9" s="330" t="str">
        <f>+TD!D1</f>
        <v>I</v>
      </c>
      <c r="F9" s="545"/>
      <c r="G9" s="560"/>
      <c r="H9" s="82"/>
      <c r="I9" s="187"/>
    </row>
    <row r="10" spans="1:11" ht="15" x14ac:dyDescent="0.2">
      <c r="B10" s="187"/>
      <c r="C10" s="82"/>
      <c r="D10" s="382" t="s">
        <v>21</v>
      </c>
      <c r="E10" s="381">
        <v>15</v>
      </c>
      <c r="F10" s="381">
        <v>8168</v>
      </c>
      <c r="G10" s="410">
        <v>0.20262459378333458</v>
      </c>
      <c r="H10" s="82"/>
      <c r="I10" s="187"/>
    </row>
    <row r="11" spans="1:11" x14ac:dyDescent="0.2">
      <c r="A11" s="131" t="s">
        <v>197</v>
      </c>
      <c r="B11" s="187"/>
      <c r="C11" s="82"/>
      <c r="D11" s="354" t="s">
        <v>198</v>
      </c>
      <c r="E11" s="354">
        <v>1</v>
      </c>
      <c r="F11" s="354">
        <v>1437</v>
      </c>
      <c r="G11" s="411">
        <v>3.5647838059090574E-2</v>
      </c>
      <c r="H11" s="82"/>
      <c r="I11" s="187"/>
      <c r="K11" s="139"/>
    </row>
    <row r="12" spans="1:11" x14ac:dyDescent="0.2">
      <c r="A12" s="131">
        <v>0</v>
      </c>
      <c r="B12" s="187"/>
      <c r="C12" s="82"/>
      <c r="D12" s="380" t="s">
        <v>199</v>
      </c>
      <c r="E12" s="380" t="s">
        <v>673</v>
      </c>
      <c r="F12" s="380">
        <v>13</v>
      </c>
      <c r="G12" s="412">
        <v>3.2249261988042966E-4</v>
      </c>
      <c r="H12" s="82"/>
      <c r="I12" s="187"/>
      <c r="K12" s="139"/>
    </row>
    <row r="13" spans="1:11" x14ac:dyDescent="0.2">
      <c r="A13" s="131" t="s">
        <v>200</v>
      </c>
      <c r="B13" s="187"/>
      <c r="C13" s="82"/>
      <c r="D13" s="354" t="s">
        <v>201</v>
      </c>
      <c r="E13" s="354" t="s">
        <v>673</v>
      </c>
      <c r="F13" s="354">
        <v>237</v>
      </c>
      <c r="G13" s="411">
        <v>5.8792885316662942E-3</v>
      </c>
      <c r="H13" s="82"/>
      <c r="I13" s="187"/>
      <c r="K13" s="139"/>
    </row>
    <row r="14" spans="1:11" x14ac:dyDescent="0.2">
      <c r="A14" s="131">
        <v>0</v>
      </c>
      <c r="B14" s="187"/>
      <c r="C14" s="82"/>
      <c r="D14" s="380" t="s">
        <v>202</v>
      </c>
      <c r="E14" s="380" t="s">
        <v>673</v>
      </c>
      <c r="F14" s="380">
        <v>28</v>
      </c>
      <c r="G14" s="412">
        <v>6.9459948897323306E-4</v>
      </c>
      <c r="H14" s="82"/>
      <c r="I14" s="187"/>
      <c r="K14" s="139"/>
    </row>
    <row r="15" spans="1:11" x14ac:dyDescent="0.2">
      <c r="A15" s="131" t="s">
        <v>203</v>
      </c>
      <c r="B15" s="187"/>
      <c r="C15" s="82"/>
      <c r="D15" s="354" t="s">
        <v>204</v>
      </c>
      <c r="E15" s="354" t="s">
        <v>673</v>
      </c>
      <c r="F15" s="354">
        <v>1492</v>
      </c>
      <c r="G15" s="411">
        <v>3.7012229912430847E-2</v>
      </c>
      <c r="H15" s="82"/>
      <c r="I15" s="187"/>
      <c r="K15" s="139"/>
    </row>
    <row r="16" spans="1:11" x14ac:dyDescent="0.2">
      <c r="A16" s="131">
        <v>0</v>
      </c>
      <c r="B16" s="187"/>
      <c r="C16" s="82"/>
      <c r="D16" s="380" t="s">
        <v>205</v>
      </c>
      <c r="E16" s="380" t="s">
        <v>673</v>
      </c>
      <c r="F16" s="380">
        <v>157</v>
      </c>
      <c r="G16" s="412">
        <v>3.8947185631713426E-3</v>
      </c>
      <c r="H16" s="82"/>
      <c r="I16" s="187"/>
      <c r="K16" s="139"/>
    </row>
    <row r="17" spans="1:11" x14ac:dyDescent="0.2">
      <c r="A17" s="131" t="s">
        <v>206</v>
      </c>
      <c r="B17" s="187"/>
      <c r="C17" s="82"/>
      <c r="D17" s="354" t="s">
        <v>207</v>
      </c>
      <c r="E17" s="354" t="s">
        <v>673</v>
      </c>
      <c r="F17" s="354">
        <v>710</v>
      </c>
      <c r="G17" s="411">
        <v>1.7613058470392698E-2</v>
      </c>
      <c r="H17" s="82"/>
      <c r="I17" s="187"/>
      <c r="K17" s="139"/>
    </row>
    <row r="18" spans="1:11" ht="12.75" customHeight="1" x14ac:dyDescent="0.2">
      <c r="A18" s="131" t="s">
        <v>208</v>
      </c>
      <c r="B18" s="187"/>
      <c r="C18" s="82"/>
      <c r="D18" s="380" t="s">
        <v>209</v>
      </c>
      <c r="E18" s="380" t="s">
        <v>673</v>
      </c>
      <c r="F18" s="380">
        <v>13</v>
      </c>
      <c r="G18" s="412">
        <v>3.2249261988042966E-4</v>
      </c>
      <c r="H18" s="82"/>
      <c r="I18" s="187"/>
      <c r="K18" s="139"/>
    </row>
    <row r="19" spans="1:11" ht="12.75" customHeight="1" x14ac:dyDescent="0.2">
      <c r="A19" s="131" t="s">
        <v>210</v>
      </c>
      <c r="B19" s="187"/>
      <c r="C19" s="82"/>
      <c r="D19" s="354" t="s">
        <v>211</v>
      </c>
      <c r="E19" s="354" t="s">
        <v>673</v>
      </c>
      <c r="F19" s="354">
        <v>48</v>
      </c>
      <c r="G19" s="411">
        <v>1.190741981096971E-3</v>
      </c>
      <c r="H19" s="82"/>
      <c r="I19" s="187"/>
      <c r="J19" s="131"/>
      <c r="K19" s="139"/>
    </row>
    <row r="20" spans="1:11" x14ac:dyDescent="0.2">
      <c r="A20" s="131" t="s">
        <v>212</v>
      </c>
      <c r="B20" s="187"/>
      <c r="C20" s="82"/>
      <c r="D20" s="380" t="s">
        <v>213</v>
      </c>
      <c r="E20" s="380" t="s">
        <v>673</v>
      </c>
      <c r="F20" s="380">
        <v>137</v>
      </c>
      <c r="G20" s="412">
        <v>3.3985760710476048E-3</v>
      </c>
      <c r="H20" s="82"/>
      <c r="I20" s="187"/>
      <c r="J20" s="131"/>
      <c r="K20" s="139"/>
    </row>
    <row r="21" spans="1:11" x14ac:dyDescent="0.2">
      <c r="A21" s="131" t="s">
        <v>214</v>
      </c>
      <c r="B21" s="187"/>
      <c r="C21" s="82"/>
      <c r="D21" s="354" t="s">
        <v>215</v>
      </c>
      <c r="E21" s="354" t="s">
        <v>673</v>
      </c>
      <c r="F21" s="354">
        <v>307</v>
      </c>
      <c r="G21" s="411">
        <v>7.6157872540993776E-3</v>
      </c>
      <c r="H21" s="82"/>
      <c r="I21" s="187"/>
      <c r="J21" s="131" t="s">
        <v>216</v>
      </c>
      <c r="K21" s="139"/>
    </row>
    <row r="22" spans="1:11" x14ac:dyDescent="0.2">
      <c r="A22" s="131" t="s">
        <v>217</v>
      </c>
      <c r="B22" s="187"/>
      <c r="C22" s="82"/>
      <c r="D22" s="380" t="s">
        <v>218</v>
      </c>
      <c r="E22" s="380">
        <v>1</v>
      </c>
      <c r="F22" s="380">
        <v>85</v>
      </c>
      <c r="G22" s="412">
        <v>2.1086055915258864E-3</v>
      </c>
      <c r="H22" s="82"/>
      <c r="I22" s="187"/>
      <c r="J22" s="131"/>
      <c r="K22" s="139"/>
    </row>
    <row r="23" spans="1:11" x14ac:dyDescent="0.2">
      <c r="A23" s="131" t="s">
        <v>219</v>
      </c>
      <c r="B23" s="187"/>
      <c r="C23" s="82"/>
      <c r="D23" s="354" t="s">
        <v>220</v>
      </c>
      <c r="E23" s="354" t="s">
        <v>673</v>
      </c>
      <c r="F23" s="354">
        <v>7</v>
      </c>
      <c r="G23" s="411">
        <v>1.7364987224330827E-4</v>
      </c>
      <c r="H23" s="82"/>
      <c r="I23" s="187"/>
      <c r="J23" s="131"/>
      <c r="K23" s="139"/>
    </row>
    <row r="24" spans="1:11" x14ac:dyDescent="0.2">
      <c r="A24" s="131" t="s">
        <v>221</v>
      </c>
      <c r="B24" s="187"/>
      <c r="C24" s="82"/>
      <c r="D24" s="380" t="s">
        <v>222</v>
      </c>
      <c r="E24" s="380">
        <v>3</v>
      </c>
      <c r="F24" s="380">
        <v>401</v>
      </c>
      <c r="G24" s="412">
        <v>9.9476569670809457E-3</v>
      </c>
      <c r="H24" s="82"/>
      <c r="I24" s="187"/>
      <c r="J24" s="131"/>
      <c r="K24" s="139"/>
    </row>
    <row r="25" spans="1:11" x14ac:dyDescent="0.2">
      <c r="A25" s="131" t="s">
        <v>223</v>
      </c>
      <c r="B25" s="187"/>
      <c r="C25" s="82"/>
      <c r="D25" s="354" t="s">
        <v>224</v>
      </c>
      <c r="E25" s="354" t="s">
        <v>673</v>
      </c>
      <c r="F25" s="354">
        <v>307</v>
      </c>
      <c r="G25" s="411">
        <v>7.6157872540993776E-3</v>
      </c>
      <c r="H25" s="82"/>
      <c r="I25" s="187"/>
      <c r="J25" s="131"/>
      <c r="K25" s="139"/>
    </row>
    <row r="26" spans="1:11" x14ac:dyDescent="0.2">
      <c r="A26" s="131" t="s">
        <v>225</v>
      </c>
      <c r="B26" s="187"/>
      <c r="C26" s="82"/>
      <c r="D26" s="380" t="s">
        <v>226</v>
      </c>
      <c r="E26" s="380" t="s">
        <v>673</v>
      </c>
      <c r="F26" s="380">
        <v>808</v>
      </c>
      <c r="G26" s="412">
        <v>2.0044156681799014E-2</v>
      </c>
      <c r="H26" s="82"/>
      <c r="I26" s="187"/>
      <c r="J26" s="131"/>
      <c r="K26" s="139"/>
    </row>
    <row r="27" spans="1:11" x14ac:dyDescent="0.2">
      <c r="A27" s="131" t="s">
        <v>227</v>
      </c>
      <c r="B27" s="187"/>
      <c r="C27" s="82"/>
      <c r="D27" s="354" t="s">
        <v>228</v>
      </c>
      <c r="E27" s="354" t="s">
        <v>673</v>
      </c>
      <c r="F27" s="354">
        <v>236</v>
      </c>
      <c r="G27" s="411">
        <v>5.8544814070601078E-3</v>
      </c>
      <c r="H27" s="82"/>
      <c r="I27" s="187"/>
      <c r="J27" s="131"/>
      <c r="K27" s="139"/>
    </row>
    <row r="28" spans="1:11" x14ac:dyDescent="0.2">
      <c r="A28" s="131" t="s">
        <v>229</v>
      </c>
      <c r="B28" s="187"/>
      <c r="C28" s="82"/>
      <c r="D28" s="380" t="s">
        <v>230</v>
      </c>
      <c r="E28" s="380" t="s">
        <v>673</v>
      </c>
      <c r="F28" s="380">
        <v>26</v>
      </c>
      <c r="G28" s="412">
        <v>6.4498523976085932E-4</v>
      </c>
      <c r="H28" s="82"/>
      <c r="I28" s="187"/>
      <c r="J28" s="131"/>
      <c r="K28" s="139"/>
    </row>
    <row r="29" spans="1:11" x14ac:dyDescent="0.2">
      <c r="A29" s="131" t="s">
        <v>231</v>
      </c>
      <c r="B29" s="187"/>
      <c r="C29" s="82"/>
      <c r="D29" s="354" t="s">
        <v>232</v>
      </c>
      <c r="E29" s="354">
        <v>6</v>
      </c>
      <c r="F29" s="354">
        <v>1489</v>
      </c>
      <c r="G29" s="411">
        <v>3.6937808538612289E-2</v>
      </c>
      <c r="H29" s="82"/>
      <c r="I29" s="187"/>
      <c r="K29" s="139"/>
    </row>
    <row r="30" spans="1:11" x14ac:dyDescent="0.2">
      <c r="A30" s="131" t="s">
        <v>233</v>
      </c>
      <c r="B30" s="187"/>
      <c r="C30" s="82"/>
      <c r="D30" s="380" t="s">
        <v>234</v>
      </c>
      <c r="E30" s="380" t="s">
        <v>673</v>
      </c>
      <c r="F30" s="380">
        <v>19</v>
      </c>
      <c r="G30" s="412">
        <v>4.7133536751755103E-4</v>
      </c>
      <c r="H30" s="82"/>
      <c r="I30" s="187"/>
      <c r="K30" s="139"/>
    </row>
    <row r="31" spans="1:11" x14ac:dyDescent="0.2">
      <c r="A31" s="131" t="s">
        <v>235</v>
      </c>
      <c r="B31" s="187"/>
      <c r="C31" s="82"/>
      <c r="D31" s="354" t="s">
        <v>236</v>
      </c>
      <c r="E31" s="354">
        <v>1</v>
      </c>
      <c r="F31" s="354">
        <v>84</v>
      </c>
      <c r="G31" s="411">
        <v>2.0837984669196995E-3</v>
      </c>
      <c r="H31" s="82"/>
      <c r="I31" s="187"/>
      <c r="K31" s="139"/>
    </row>
    <row r="32" spans="1:11" ht="12.75" customHeight="1" x14ac:dyDescent="0.2">
      <c r="A32" s="131" t="s">
        <v>237</v>
      </c>
      <c r="B32" s="187"/>
      <c r="C32" s="82"/>
      <c r="D32" s="380" t="s">
        <v>238</v>
      </c>
      <c r="E32" s="380">
        <v>1</v>
      </c>
      <c r="F32" s="380">
        <v>103</v>
      </c>
      <c r="G32" s="412">
        <v>2.5551338344372504E-3</v>
      </c>
      <c r="H32" s="82"/>
      <c r="I32" s="187"/>
      <c r="K32" s="139"/>
    </row>
    <row r="33" spans="1:11" ht="12.75" customHeight="1" x14ac:dyDescent="0.2">
      <c r="A33" s="131" t="s">
        <v>239</v>
      </c>
      <c r="B33" s="187"/>
      <c r="C33" s="82"/>
      <c r="D33" s="354" t="s">
        <v>240</v>
      </c>
      <c r="E33" s="354">
        <v>2</v>
      </c>
      <c r="F33" s="354">
        <v>24</v>
      </c>
      <c r="G33" s="411">
        <v>5.9537099054848548E-4</v>
      </c>
      <c r="H33" s="82"/>
      <c r="I33" s="187"/>
      <c r="K33" s="139"/>
    </row>
    <row r="34" spans="1:11" ht="15" x14ac:dyDescent="0.2">
      <c r="A34" s="131">
        <v>0</v>
      </c>
      <c r="B34" s="187"/>
      <c r="C34" s="82"/>
      <c r="D34" s="382" t="s">
        <v>666</v>
      </c>
      <c r="E34" s="381">
        <v>32</v>
      </c>
      <c r="F34" s="381">
        <v>2337</v>
      </c>
      <c r="G34" s="410">
        <v>5.7974250204658781E-2</v>
      </c>
      <c r="H34" s="82"/>
      <c r="I34" s="187"/>
      <c r="K34" s="139"/>
    </row>
    <row r="35" spans="1:11" x14ac:dyDescent="0.2">
      <c r="A35" s="131" t="s">
        <v>241</v>
      </c>
      <c r="B35" s="187"/>
      <c r="C35" s="82"/>
      <c r="D35" s="354" t="s">
        <v>242</v>
      </c>
      <c r="E35" s="354" t="s">
        <v>673</v>
      </c>
      <c r="F35" s="354">
        <v>103</v>
      </c>
      <c r="G35" s="411">
        <v>2.5551338344372504E-3</v>
      </c>
      <c r="H35" s="82"/>
      <c r="I35" s="187"/>
      <c r="K35" s="139"/>
    </row>
    <row r="36" spans="1:11" x14ac:dyDescent="0.2">
      <c r="A36" s="131">
        <v>0</v>
      </c>
      <c r="B36" s="187"/>
      <c r="C36" s="82"/>
      <c r="D36" s="380" t="s">
        <v>243</v>
      </c>
      <c r="E36" s="380" t="s">
        <v>673</v>
      </c>
      <c r="F36" s="380">
        <v>24</v>
      </c>
      <c r="G36" s="412">
        <v>5.9537099054848548E-4</v>
      </c>
      <c r="H36" s="82"/>
      <c r="I36" s="187"/>
      <c r="K36" s="139"/>
    </row>
    <row r="37" spans="1:11" x14ac:dyDescent="0.2">
      <c r="A37" s="131" t="s">
        <v>244</v>
      </c>
      <c r="B37" s="187"/>
      <c r="C37" s="82"/>
      <c r="D37" s="354" t="s">
        <v>245</v>
      </c>
      <c r="E37" s="354" t="s">
        <v>673</v>
      </c>
      <c r="F37" s="354">
        <v>37</v>
      </c>
      <c r="G37" s="411">
        <v>9.178636104289152E-4</v>
      </c>
      <c r="H37" s="82"/>
      <c r="I37" s="187"/>
      <c r="K37" s="139"/>
    </row>
    <row r="38" spans="1:11" x14ac:dyDescent="0.2">
      <c r="A38" s="131" t="s">
        <v>246</v>
      </c>
      <c r="B38" s="187"/>
      <c r="C38" s="82"/>
      <c r="D38" s="380" t="s">
        <v>247</v>
      </c>
      <c r="E38" s="380" t="s">
        <v>673</v>
      </c>
      <c r="F38" s="380">
        <v>97</v>
      </c>
      <c r="G38" s="412">
        <v>2.4062910868001288E-3</v>
      </c>
      <c r="H38" s="82"/>
      <c r="I38" s="187"/>
      <c r="K38" s="139"/>
    </row>
    <row r="39" spans="1:11" x14ac:dyDescent="0.2">
      <c r="A39" s="131" t="s">
        <v>248</v>
      </c>
      <c r="B39" s="187"/>
      <c r="C39" s="82"/>
      <c r="D39" s="354" t="s">
        <v>249</v>
      </c>
      <c r="E39" s="354" t="s">
        <v>673</v>
      </c>
      <c r="F39" s="354">
        <v>30</v>
      </c>
      <c r="G39" s="411">
        <v>7.442137381856069E-4</v>
      </c>
      <c r="H39" s="82"/>
      <c r="I39" s="187"/>
      <c r="K39" s="139"/>
    </row>
    <row r="40" spans="1:11" x14ac:dyDescent="0.2">
      <c r="A40" s="131" t="s">
        <v>250</v>
      </c>
      <c r="B40" s="187"/>
      <c r="C40" s="82"/>
      <c r="D40" s="380" t="s">
        <v>251</v>
      </c>
      <c r="E40" s="380" t="s">
        <v>673</v>
      </c>
      <c r="F40" s="380">
        <v>194</v>
      </c>
      <c r="G40" s="412">
        <v>4.8125821736002576E-3</v>
      </c>
      <c r="H40" s="82"/>
      <c r="I40" s="187"/>
      <c r="K40" s="139"/>
    </row>
    <row r="41" spans="1:11" x14ac:dyDescent="0.2">
      <c r="A41" s="131" t="s">
        <v>252</v>
      </c>
      <c r="B41" s="187"/>
      <c r="C41" s="82"/>
      <c r="D41" s="354" t="s">
        <v>253</v>
      </c>
      <c r="E41" s="354">
        <v>6</v>
      </c>
      <c r="F41" s="354">
        <v>1517</v>
      </c>
      <c r="G41" s="411">
        <v>3.7632408027585523E-2</v>
      </c>
      <c r="H41" s="82"/>
      <c r="I41" s="187"/>
      <c r="K41" s="139"/>
    </row>
    <row r="42" spans="1:11" x14ac:dyDescent="0.2">
      <c r="A42" s="131" t="s">
        <v>254</v>
      </c>
      <c r="B42" s="187"/>
      <c r="C42" s="82"/>
      <c r="D42" s="380" t="s">
        <v>255</v>
      </c>
      <c r="E42" s="380">
        <v>2</v>
      </c>
      <c r="F42" s="380">
        <v>202</v>
      </c>
      <c r="G42" s="412">
        <v>5.0110391704497534E-3</v>
      </c>
      <c r="H42" s="82"/>
      <c r="I42" s="187"/>
      <c r="K42" s="139"/>
    </row>
    <row r="43" spans="1:11" x14ac:dyDescent="0.2">
      <c r="A43" s="131">
        <v>0</v>
      </c>
      <c r="B43" s="187"/>
      <c r="C43" s="82"/>
      <c r="D43" s="354" t="s">
        <v>256</v>
      </c>
      <c r="E43" s="354" t="s">
        <v>673</v>
      </c>
      <c r="F43" s="354">
        <v>30</v>
      </c>
      <c r="G43" s="411">
        <v>7.442137381856069E-4</v>
      </c>
      <c r="H43" s="82"/>
      <c r="I43" s="187"/>
      <c r="K43" s="139"/>
    </row>
    <row r="44" spans="1:11" x14ac:dyDescent="0.2">
      <c r="A44" s="131" t="s">
        <v>257</v>
      </c>
      <c r="B44" s="187"/>
      <c r="C44" s="82"/>
      <c r="D44" s="380" t="s">
        <v>258</v>
      </c>
      <c r="E44" s="380">
        <v>23</v>
      </c>
      <c r="F44" s="380">
        <v>80</v>
      </c>
      <c r="G44" s="412">
        <v>1.9845699684949516E-3</v>
      </c>
      <c r="H44" s="82"/>
      <c r="I44" s="187"/>
      <c r="K44" s="139"/>
    </row>
    <row r="45" spans="1:11" x14ac:dyDescent="0.2">
      <c r="A45" s="131" t="s">
        <v>259</v>
      </c>
      <c r="B45" s="187"/>
      <c r="C45" s="82"/>
      <c r="D45" s="354" t="s">
        <v>260</v>
      </c>
      <c r="E45" s="354">
        <v>1</v>
      </c>
      <c r="F45" s="354">
        <v>23</v>
      </c>
      <c r="G45" s="411">
        <v>5.7056386594229861E-4</v>
      </c>
      <c r="H45" s="82"/>
      <c r="I45" s="187"/>
      <c r="K45" s="139"/>
    </row>
    <row r="46" spans="1:11" ht="15" x14ac:dyDescent="0.2">
      <c r="A46" s="131">
        <v>0</v>
      </c>
      <c r="B46" s="187"/>
      <c r="C46" s="82"/>
      <c r="D46" s="382" t="s">
        <v>15</v>
      </c>
      <c r="E46" s="381">
        <v>43</v>
      </c>
      <c r="F46" s="381">
        <v>10039</v>
      </c>
      <c r="G46" s="410">
        <v>0.24903872392151025</v>
      </c>
      <c r="H46" s="82"/>
      <c r="I46" s="187"/>
      <c r="K46" s="139"/>
    </row>
    <row r="47" spans="1:11" x14ac:dyDescent="0.2">
      <c r="A47" s="131" t="s">
        <v>261</v>
      </c>
      <c r="B47" s="187"/>
      <c r="C47" s="82"/>
      <c r="D47" s="354" t="s">
        <v>262</v>
      </c>
      <c r="E47" s="354" t="s">
        <v>673</v>
      </c>
      <c r="F47" s="354">
        <v>296</v>
      </c>
      <c r="G47" s="411">
        <v>7.3429088834313216E-3</v>
      </c>
      <c r="H47" s="82"/>
      <c r="I47" s="187"/>
      <c r="K47" s="139"/>
    </row>
    <row r="48" spans="1:11" x14ac:dyDescent="0.2">
      <c r="A48" s="131" t="s">
        <v>263</v>
      </c>
      <c r="B48" s="187"/>
      <c r="C48" s="82"/>
      <c r="D48" s="380" t="s">
        <v>264</v>
      </c>
      <c r="E48" s="380" t="s">
        <v>673</v>
      </c>
      <c r="F48" s="380">
        <v>27</v>
      </c>
      <c r="G48" s="412">
        <v>6.6979236436704619E-4</v>
      </c>
      <c r="H48" s="82"/>
      <c r="I48" s="187"/>
      <c r="K48" s="139"/>
    </row>
    <row r="49" spans="1:11" x14ac:dyDescent="0.2">
      <c r="A49" s="131" t="s">
        <v>265</v>
      </c>
      <c r="B49" s="187"/>
      <c r="C49" s="82"/>
      <c r="D49" s="354" t="s">
        <v>266</v>
      </c>
      <c r="E49" s="354" t="s">
        <v>673</v>
      </c>
      <c r="F49" s="354">
        <v>299</v>
      </c>
      <c r="G49" s="411">
        <v>7.4173302572498817E-3</v>
      </c>
      <c r="H49" s="82"/>
      <c r="I49" s="187"/>
      <c r="K49" s="139"/>
    </row>
    <row r="50" spans="1:11" x14ac:dyDescent="0.2">
      <c r="A50" s="131" t="s">
        <v>267</v>
      </c>
      <c r="B50" s="187"/>
      <c r="C50" s="82"/>
      <c r="D50" s="380" t="s">
        <v>268</v>
      </c>
      <c r="E50" s="380" t="s">
        <v>673</v>
      </c>
      <c r="F50" s="380">
        <v>45</v>
      </c>
      <c r="G50" s="412">
        <v>1.1163206072784104E-3</v>
      </c>
      <c r="H50" s="82"/>
      <c r="I50" s="187"/>
      <c r="K50" s="139"/>
    </row>
    <row r="51" spans="1:11" x14ac:dyDescent="0.2">
      <c r="A51" s="131" t="s">
        <v>269</v>
      </c>
      <c r="B51" s="187"/>
      <c r="C51" s="82"/>
      <c r="D51" s="354" t="s">
        <v>270</v>
      </c>
      <c r="E51" s="354" t="s">
        <v>673</v>
      </c>
      <c r="F51" s="354">
        <v>14</v>
      </c>
      <c r="G51" s="411">
        <v>3.4729974448661653E-4</v>
      </c>
      <c r="H51" s="82"/>
      <c r="I51" s="187"/>
      <c r="K51" s="139"/>
    </row>
    <row r="52" spans="1:11" x14ac:dyDescent="0.2">
      <c r="A52" s="131" t="s">
        <v>271</v>
      </c>
      <c r="B52" s="187"/>
      <c r="C52" s="82"/>
      <c r="D52" s="380" t="s">
        <v>272</v>
      </c>
      <c r="E52" s="380" t="s">
        <v>673</v>
      </c>
      <c r="F52" s="380">
        <v>274</v>
      </c>
      <c r="G52" s="412">
        <v>6.7971521420952096E-3</v>
      </c>
      <c r="H52" s="82"/>
      <c r="I52" s="187"/>
      <c r="K52" s="139"/>
    </row>
    <row r="53" spans="1:11" x14ac:dyDescent="0.2">
      <c r="A53" s="131" t="s">
        <v>273</v>
      </c>
      <c r="B53" s="187"/>
      <c r="C53" s="82"/>
      <c r="D53" s="354" t="s">
        <v>274</v>
      </c>
      <c r="E53" s="354" t="s">
        <v>673</v>
      </c>
      <c r="F53" s="354">
        <v>289</v>
      </c>
      <c r="G53" s="411">
        <v>7.1692590111880131E-3</v>
      </c>
      <c r="H53" s="82"/>
      <c r="I53" s="187"/>
      <c r="K53" s="139"/>
    </row>
    <row r="54" spans="1:11" x14ac:dyDescent="0.2">
      <c r="A54" s="131" t="s">
        <v>275</v>
      </c>
      <c r="B54" s="187"/>
      <c r="C54" s="82"/>
      <c r="D54" s="380" t="s">
        <v>276</v>
      </c>
      <c r="E54" s="380" t="s">
        <v>673</v>
      </c>
      <c r="F54" s="380">
        <v>40</v>
      </c>
      <c r="G54" s="412">
        <v>9.922849842474758E-4</v>
      </c>
      <c r="H54" s="82"/>
      <c r="I54" s="187"/>
      <c r="K54" s="139"/>
    </row>
    <row r="55" spans="1:11" x14ac:dyDescent="0.2">
      <c r="A55" s="131">
        <v>0</v>
      </c>
      <c r="B55" s="187"/>
      <c r="C55" s="82"/>
      <c r="D55" s="354" t="s">
        <v>277</v>
      </c>
      <c r="E55" s="354" t="s">
        <v>673</v>
      </c>
      <c r="F55" s="354">
        <v>64</v>
      </c>
      <c r="G55" s="411">
        <v>1.5876559747959615E-3</v>
      </c>
      <c r="H55" s="82"/>
      <c r="I55" s="187"/>
      <c r="K55" s="139"/>
    </row>
    <row r="56" spans="1:11" x14ac:dyDescent="0.2">
      <c r="A56" s="131" t="s">
        <v>278</v>
      </c>
      <c r="B56" s="187"/>
      <c r="C56" s="82"/>
      <c r="D56" s="380" t="s">
        <v>279</v>
      </c>
      <c r="E56" s="380" t="s">
        <v>673</v>
      </c>
      <c r="F56" s="380">
        <v>145</v>
      </c>
      <c r="G56" s="412">
        <v>3.5970330678971002E-3</v>
      </c>
      <c r="H56" s="82"/>
      <c r="I56" s="187"/>
      <c r="K56" s="139"/>
    </row>
    <row r="57" spans="1:11" x14ac:dyDescent="0.2">
      <c r="A57" s="131">
        <v>0</v>
      </c>
      <c r="B57" s="187"/>
      <c r="C57" s="82"/>
      <c r="D57" s="354" t="s">
        <v>280</v>
      </c>
      <c r="E57" s="354" t="s">
        <v>673</v>
      </c>
      <c r="F57" s="354">
        <v>4</v>
      </c>
      <c r="G57" s="411">
        <v>9.9228498424747594E-5</v>
      </c>
      <c r="H57" s="82"/>
      <c r="I57" s="187"/>
      <c r="K57" s="139"/>
    </row>
    <row r="58" spans="1:11" x14ac:dyDescent="0.2">
      <c r="A58" s="131" t="s">
        <v>281</v>
      </c>
      <c r="B58" s="187"/>
      <c r="C58" s="82"/>
      <c r="D58" s="354" t="s">
        <v>282</v>
      </c>
      <c r="E58" s="354" t="s">
        <v>673</v>
      </c>
      <c r="F58" s="354">
        <v>85</v>
      </c>
      <c r="G58" s="411">
        <v>2.1086055915258864E-3</v>
      </c>
      <c r="H58" s="82"/>
      <c r="I58" s="187"/>
      <c r="K58" s="139"/>
    </row>
    <row r="59" spans="1:11" x14ac:dyDescent="0.2">
      <c r="A59" s="131" t="s">
        <v>283</v>
      </c>
      <c r="B59" s="187"/>
      <c r="C59" s="82"/>
      <c r="D59" s="380" t="s">
        <v>284</v>
      </c>
      <c r="E59" s="380" t="s">
        <v>673</v>
      </c>
      <c r="F59" s="380">
        <v>684</v>
      </c>
      <c r="G59" s="412">
        <v>1.6968073230631837E-2</v>
      </c>
      <c r="H59" s="82"/>
      <c r="I59" s="187"/>
      <c r="K59" s="139"/>
    </row>
    <row r="60" spans="1:11" x14ac:dyDescent="0.2">
      <c r="A60" s="131" t="s">
        <v>285</v>
      </c>
      <c r="B60" s="187"/>
      <c r="C60" s="82"/>
      <c r="D60" s="354" t="s">
        <v>286</v>
      </c>
      <c r="E60" s="354" t="s">
        <v>673</v>
      </c>
      <c r="F60" s="354">
        <v>562</v>
      </c>
      <c r="G60" s="411">
        <v>1.3941604028677036E-2</v>
      </c>
      <c r="H60" s="82"/>
      <c r="I60" s="187"/>
      <c r="K60" s="139"/>
    </row>
    <row r="61" spans="1:11" x14ac:dyDescent="0.2">
      <c r="A61" s="131" t="s">
        <v>287</v>
      </c>
      <c r="B61" s="187"/>
      <c r="C61" s="82"/>
      <c r="D61" s="380" t="s">
        <v>288</v>
      </c>
      <c r="E61" s="380" t="s">
        <v>673</v>
      </c>
      <c r="F61" s="380">
        <v>63</v>
      </c>
      <c r="G61" s="412">
        <v>1.5628488501897744E-3</v>
      </c>
      <c r="H61" s="82"/>
      <c r="I61" s="187"/>
      <c r="K61" s="139"/>
    </row>
    <row r="62" spans="1:11" x14ac:dyDescent="0.2">
      <c r="A62" s="131" t="s">
        <v>289</v>
      </c>
      <c r="B62" s="187"/>
      <c r="C62" s="82"/>
      <c r="D62" s="354" t="s">
        <v>290</v>
      </c>
      <c r="E62" s="354" t="s">
        <v>673</v>
      </c>
      <c r="F62" s="354">
        <v>68</v>
      </c>
      <c r="G62" s="411">
        <v>1.686884473220709E-3</v>
      </c>
      <c r="H62" s="82"/>
      <c r="I62" s="187"/>
      <c r="K62" s="139"/>
    </row>
    <row r="63" spans="1:11" x14ac:dyDescent="0.2">
      <c r="A63" s="131" t="s">
        <v>291</v>
      </c>
      <c r="B63" s="187"/>
      <c r="C63" s="82"/>
      <c r="D63" s="380" t="s">
        <v>292</v>
      </c>
      <c r="E63" s="380" t="s">
        <v>673</v>
      </c>
      <c r="F63" s="380">
        <v>67</v>
      </c>
      <c r="G63" s="412">
        <v>1.6620773486145221E-3</v>
      </c>
      <c r="H63" s="82"/>
      <c r="I63" s="187"/>
      <c r="K63" s="139"/>
    </row>
    <row r="64" spans="1:11" x14ac:dyDescent="0.2">
      <c r="A64" s="131" t="s">
        <v>293</v>
      </c>
      <c r="B64" s="187"/>
      <c r="C64" s="82"/>
      <c r="D64" s="354" t="s">
        <v>294</v>
      </c>
      <c r="E64" s="354" t="s">
        <v>673</v>
      </c>
      <c r="F64" s="354">
        <v>1236</v>
      </c>
      <c r="G64" s="411">
        <v>3.0661606013247005E-2</v>
      </c>
      <c r="H64" s="82"/>
      <c r="I64" s="187"/>
      <c r="K64" s="139"/>
    </row>
    <row r="65" spans="1:11" x14ac:dyDescent="0.2">
      <c r="A65" s="131" t="s">
        <v>295</v>
      </c>
      <c r="B65" s="187"/>
      <c r="C65" s="82"/>
      <c r="D65" s="380" t="s">
        <v>296</v>
      </c>
      <c r="E65" s="380" t="s">
        <v>673</v>
      </c>
      <c r="F65" s="380">
        <v>64</v>
      </c>
      <c r="G65" s="412">
        <v>1.5876559747959615E-3</v>
      </c>
      <c r="H65" s="82"/>
      <c r="I65" s="187"/>
      <c r="K65" s="139"/>
    </row>
    <row r="66" spans="1:11" x14ac:dyDescent="0.2">
      <c r="A66" s="131" t="s">
        <v>297</v>
      </c>
      <c r="B66" s="187"/>
      <c r="C66" s="82"/>
      <c r="D66" s="354" t="s">
        <v>298</v>
      </c>
      <c r="E66" s="354" t="s">
        <v>673</v>
      </c>
      <c r="F66" s="354">
        <v>219</v>
      </c>
      <c r="G66" s="411">
        <v>5.4327602887549306E-3</v>
      </c>
      <c r="H66" s="82"/>
      <c r="I66" s="187"/>
      <c r="K66" s="139"/>
    </row>
    <row r="67" spans="1:11" x14ac:dyDescent="0.2">
      <c r="A67" s="131" t="s">
        <v>299</v>
      </c>
      <c r="B67" s="187"/>
      <c r="C67" s="82"/>
      <c r="D67" s="380" t="s">
        <v>300</v>
      </c>
      <c r="E67" s="380" t="s">
        <v>673</v>
      </c>
      <c r="F67" s="380">
        <v>116</v>
      </c>
      <c r="G67" s="412">
        <v>2.8776264543176801E-3</v>
      </c>
      <c r="H67" s="82"/>
      <c r="I67" s="187"/>
      <c r="K67" s="139"/>
    </row>
    <row r="68" spans="1:11" x14ac:dyDescent="0.2">
      <c r="A68" s="131" t="s">
        <v>301</v>
      </c>
      <c r="B68" s="187"/>
      <c r="C68" s="82"/>
      <c r="D68" s="354" t="s">
        <v>302</v>
      </c>
      <c r="E68" s="354" t="s">
        <v>673</v>
      </c>
      <c r="F68" s="354">
        <v>159</v>
      </c>
      <c r="G68" s="411">
        <v>3.9443328123837168E-3</v>
      </c>
      <c r="H68" s="82"/>
      <c r="I68" s="187"/>
      <c r="K68" s="139"/>
    </row>
    <row r="69" spans="1:11" x14ac:dyDescent="0.2">
      <c r="A69" s="131" t="s">
        <v>303</v>
      </c>
      <c r="B69" s="187"/>
      <c r="C69" s="82"/>
      <c r="D69" s="354" t="s">
        <v>304</v>
      </c>
      <c r="E69" s="354" t="s">
        <v>673</v>
      </c>
      <c r="F69" s="354">
        <v>409</v>
      </c>
      <c r="G69" s="411">
        <v>1.0146113963930441E-2</v>
      </c>
      <c r="H69" s="82"/>
      <c r="I69" s="187"/>
      <c r="K69" s="139"/>
    </row>
    <row r="70" spans="1:11" x14ac:dyDescent="0.2">
      <c r="A70" s="131" t="s">
        <v>305</v>
      </c>
      <c r="B70" s="187"/>
      <c r="C70" s="82"/>
      <c r="D70" s="380" t="s">
        <v>306</v>
      </c>
      <c r="E70" s="380" t="s">
        <v>673</v>
      </c>
      <c r="F70" s="380">
        <v>76</v>
      </c>
      <c r="G70" s="412">
        <v>1.8853414700702041E-3</v>
      </c>
      <c r="H70" s="82"/>
      <c r="I70" s="187"/>
      <c r="K70" s="139"/>
    </row>
    <row r="71" spans="1:11" x14ac:dyDescent="0.2">
      <c r="A71" s="131" t="s">
        <v>307</v>
      </c>
      <c r="B71" s="187"/>
      <c r="C71" s="82"/>
      <c r="D71" s="354" t="s">
        <v>308</v>
      </c>
      <c r="E71" s="354">
        <v>6</v>
      </c>
      <c r="F71" s="354">
        <v>122</v>
      </c>
      <c r="G71" s="411">
        <v>3.0264692019548014E-3</v>
      </c>
      <c r="H71" s="82"/>
      <c r="I71" s="187"/>
      <c r="K71" s="139"/>
    </row>
    <row r="72" spans="1:11" x14ac:dyDescent="0.2">
      <c r="A72" s="131" t="s">
        <v>309</v>
      </c>
      <c r="B72" s="187"/>
      <c r="C72" s="82"/>
      <c r="D72" s="380" t="s">
        <v>310</v>
      </c>
      <c r="E72" s="380" t="s">
        <v>673</v>
      </c>
      <c r="F72" s="380">
        <v>29</v>
      </c>
      <c r="G72" s="412">
        <v>7.1940661357942004E-4</v>
      </c>
      <c r="H72" s="82"/>
      <c r="I72" s="187"/>
      <c r="K72" s="139"/>
    </row>
    <row r="73" spans="1:11" x14ac:dyDescent="0.2">
      <c r="A73" s="131" t="s">
        <v>311</v>
      </c>
      <c r="B73" s="187"/>
      <c r="C73" s="82"/>
      <c r="D73" s="354" t="s">
        <v>312</v>
      </c>
      <c r="E73" s="354" t="s">
        <v>673</v>
      </c>
      <c r="F73" s="354">
        <v>148</v>
      </c>
      <c r="G73" s="411">
        <v>3.6714544417156608E-3</v>
      </c>
      <c r="H73" s="82"/>
      <c r="I73" s="187"/>
      <c r="K73" s="139"/>
    </row>
    <row r="74" spans="1:11" x14ac:dyDescent="0.2">
      <c r="A74" s="131" t="s">
        <v>313</v>
      </c>
      <c r="B74" s="187"/>
      <c r="C74" s="82"/>
      <c r="D74" s="380" t="s">
        <v>314</v>
      </c>
      <c r="E74" s="380" t="s">
        <v>673</v>
      </c>
      <c r="F74" s="380">
        <v>92</v>
      </c>
      <c r="G74" s="412">
        <v>2.2822554637691944E-3</v>
      </c>
      <c r="H74" s="82"/>
      <c r="I74" s="187"/>
      <c r="K74" s="139"/>
    </row>
    <row r="75" spans="1:11" x14ac:dyDescent="0.2">
      <c r="A75" s="131">
        <v>0</v>
      </c>
      <c r="B75" s="187"/>
      <c r="C75" s="82"/>
      <c r="D75" s="354" t="s">
        <v>315</v>
      </c>
      <c r="E75" s="354" t="s">
        <v>673</v>
      </c>
      <c r="F75" s="354">
        <v>10</v>
      </c>
      <c r="G75" s="411">
        <v>2.4807124606186895E-4</v>
      </c>
      <c r="H75" s="82"/>
      <c r="I75" s="187"/>
      <c r="K75" s="139"/>
    </row>
    <row r="76" spans="1:11" x14ac:dyDescent="0.2">
      <c r="A76" s="131">
        <v>0</v>
      </c>
      <c r="B76" s="187"/>
      <c r="C76" s="82"/>
      <c r="D76" s="380" t="s">
        <v>316</v>
      </c>
      <c r="E76" s="380" t="s">
        <v>673</v>
      </c>
      <c r="F76" s="380">
        <v>30</v>
      </c>
      <c r="G76" s="412">
        <v>7.442137381856069E-4</v>
      </c>
      <c r="H76" s="82"/>
      <c r="I76" s="187"/>
      <c r="K76" s="139"/>
    </row>
    <row r="77" spans="1:11" x14ac:dyDescent="0.2">
      <c r="A77" s="131" t="s">
        <v>317</v>
      </c>
      <c r="B77" s="187"/>
      <c r="C77" s="82"/>
      <c r="D77" s="354" t="s">
        <v>318</v>
      </c>
      <c r="E77" s="354" t="s">
        <v>673</v>
      </c>
      <c r="F77" s="354">
        <v>79</v>
      </c>
      <c r="G77" s="411">
        <v>1.9597628438887647E-3</v>
      </c>
      <c r="H77" s="82"/>
      <c r="I77" s="187"/>
      <c r="K77" s="139"/>
    </row>
    <row r="78" spans="1:11" x14ac:dyDescent="0.2">
      <c r="A78" s="131" t="s">
        <v>319</v>
      </c>
      <c r="B78" s="187"/>
      <c r="C78" s="82"/>
      <c r="D78" s="380" t="s">
        <v>320</v>
      </c>
      <c r="E78" s="380" t="s">
        <v>673</v>
      </c>
      <c r="F78" s="380">
        <v>188</v>
      </c>
      <c r="G78" s="412">
        <v>4.6637394259631364E-3</v>
      </c>
      <c r="H78" s="82"/>
      <c r="I78" s="187"/>
      <c r="K78" s="139"/>
    </row>
    <row r="79" spans="1:11" x14ac:dyDescent="0.2">
      <c r="A79" s="131" t="s">
        <v>321</v>
      </c>
      <c r="B79" s="187"/>
      <c r="C79" s="82"/>
      <c r="D79" s="354" t="s">
        <v>322</v>
      </c>
      <c r="E79" s="354" t="s">
        <v>673</v>
      </c>
      <c r="F79" s="354">
        <v>165</v>
      </c>
      <c r="G79" s="411">
        <v>4.093175560020838E-3</v>
      </c>
      <c r="H79" s="82"/>
      <c r="I79" s="187"/>
      <c r="K79" s="139"/>
    </row>
    <row r="80" spans="1:11" x14ac:dyDescent="0.2">
      <c r="A80" s="131" t="s">
        <v>323</v>
      </c>
      <c r="B80" s="187"/>
      <c r="C80" s="82"/>
      <c r="D80" s="354" t="s">
        <v>324</v>
      </c>
      <c r="E80" s="354" t="s">
        <v>673</v>
      </c>
      <c r="F80" s="354">
        <v>292</v>
      </c>
      <c r="G80" s="411">
        <v>7.2436803850065741E-3</v>
      </c>
      <c r="H80" s="82"/>
      <c r="I80" s="187"/>
      <c r="K80" s="139"/>
    </row>
    <row r="81" spans="1:11" x14ac:dyDescent="0.2">
      <c r="A81" s="131">
        <v>0</v>
      </c>
      <c r="B81" s="187"/>
      <c r="C81" s="82"/>
      <c r="D81" s="380" t="s">
        <v>325</v>
      </c>
      <c r="E81" s="380" t="s">
        <v>673</v>
      </c>
      <c r="F81" s="380">
        <v>10</v>
      </c>
      <c r="G81" s="412">
        <v>2.4807124606186895E-4</v>
      </c>
      <c r="H81" s="82"/>
      <c r="I81" s="187"/>
      <c r="K81" s="139"/>
    </row>
    <row r="82" spans="1:11" x14ac:dyDescent="0.2">
      <c r="A82" s="131" t="s">
        <v>326</v>
      </c>
      <c r="B82" s="187"/>
      <c r="C82" s="82"/>
      <c r="D82" s="354" t="s">
        <v>327</v>
      </c>
      <c r="E82" s="354" t="s">
        <v>673</v>
      </c>
      <c r="F82" s="354">
        <v>26</v>
      </c>
      <c r="G82" s="411">
        <v>6.4498523976085932E-4</v>
      </c>
      <c r="H82" s="82"/>
      <c r="I82" s="187"/>
      <c r="K82" s="139"/>
    </row>
    <row r="83" spans="1:11" x14ac:dyDescent="0.2">
      <c r="A83" s="131" t="s">
        <v>328</v>
      </c>
      <c r="B83" s="187"/>
      <c r="C83" s="82"/>
      <c r="D83" s="380" t="s">
        <v>329</v>
      </c>
      <c r="E83" s="380" t="s">
        <v>673</v>
      </c>
      <c r="F83" s="380">
        <v>639</v>
      </c>
      <c r="G83" s="412">
        <v>1.5851752623353428E-2</v>
      </c>
      <c r="H83" s="82"/>
      <c r="I83" s="187"/>
      <c r="K83" s="139"/>
    </row>
    <row r="84" spans="1:11" x14ac:dyDescent="0.2">
      <c r="A84" s="131">
        <v>0</v>
      </c>
      <c r="B84" s="187"/>
      <c r="C84" s="82"/>
      <c r="D84" s="354" t="s">
        <v>330</v>
      </c>
      <c r="E84" s="354" t="s">
        <v>673</v>
      </c>
      <c r="F84" s="354">
        <v>7</v>
      </c>
      <c r="G84" s="411">
        <v>1.7364987224330827E-4</v>
      </c>
      <c r="H84" s="82"/>
      <c r="I84" s="187"/>
      <c r="K84" s="139"/>
    </row>
    <row r="85" spans="1:11" x14ac:dyDescent="0.2">
      <c r="A85" s="131" t="s">
        <v>331</v>
      </c>
      <c r="B85" s="187"/>
      <c r="C85" s="82"/>
      <c r="D85" s="380" t="s">
        <v>332</v>
      </c>
      <c r="E85" s="380" t="s">
        <v>673</v>
      </c>
      <c r="F85" s="380">
        <v>85</v>
      </c>
      <c r="G85" s="412">
        <v>2.1086055915258864E-3</v>
      </c>
      <c r="H85" s="82"/>
      <c r="I85" s="187"/>
      <c r="K85" s="139"/>
    </row>
    <row r="86" spans="1:11" x14ac:dyDescent="0.2">
      <c r="A86" s="131" t="s">
        <v>333</v>
      </c>
      <c r="B86" s="187"/>
      <c r="C86" s="82"/>
      <c r="D86" s="354" t="s">
        <v>334</v>
      </c>
      <c r="E86" s="354" t="s">
        <v>673</v>
      </c>
      <c r="F86" s="354">
        <v>355</v>
      </c>
      <c r="G86" s="411">
        <v>8.8065292351963489E-3</v>
      </c>
      <c r="H86" s="82"/>
      <c r="I86" s="187"/>
      <c r="K86" s="139"/>
    </row>
    <row r="87" spans="1:11" x14ac:dyDescent="0.2">
      <c r="A87" s="131" t="s">
        <v>335</v>
      </c>
      <c r="B87" s="187"/>
      <c r="C87" s="82"/>
      <c r="D87" s="380" t="s">
        <v>336</v>
      </c>
      <c r="E87" s="380" t="s">
        <v>673</v>
      </c>
      <c r="F87" s="380">
        <v>313</v>
      </c>
      <c r="G87" s="412">
        <v>7.7646300017364988E-3</v>
      </c>
      <c r="H87" s="82"/>
      <c r="I87" s="187"/>
      <c r="K87" s="139"/>
    </row>
    <row r="88" spans="1:11" x14ac:dyDescent="0.2">
      <c r="A88" s="131" t="s">
        <v>337</v>
      </c>
      <c r="B88" s="187"/>
      <c r="C88" s="82"/>
      <c r="D88" s="354" t="s">
        <v>338</v>
      </c>
      <c r="E88" s="354" t="s">
        <v>673</v>
      </c>
      <c r="F88" s="354">
        <v>76</v>
      </c>
      <c r="G88" s="411">
        <v>1.8853414700702041E-3</v>
      </c>
      <c r="H88" s="82"/>
      <c r="I88" s="187"/>
      <c r="K88" s="139"/>
    </row>
    <row r="89" spans="1:11" x14ac:dyDescent="0.2">
      <c r="A89" s="131">
        <v>0</v>
      </c>
      <c r="B89" s="187"/>
      <c r="C89" s="82"/>
      <c r="D89" s="380" t="s">
        <v>339</v>
      </c>
      <c r="E89" s="380" t="s">
        <v>673</v>
      </c>
      <c r="F89" s="380">
        <v>13</v>
      </c>
      <c r="G89" s="412">
        <v>3.2249261988042966E-4</v>
      </c>
      <c r="H89" s="82"/>
      <c r="I89" s="187"/>
      <c r="K89" s="139"/>
    </row>
    <row r="90" spans="1:11" x14ac:dyDescent="0.2">
      <c r="A90" s="131" t="s">
        <v>340</v>
      </c>
      <c r="B90" s="187"/>
      <c r="C90" s="82"/>
      <c r="D90" s="354" t="s">
        <v>341</v>
      </c>
      <c r="E90" s="354" t="s">
        <v>673</v>
      </c>
      <c r="F90" s="354">
        <v>242</v>
      </c>
      <c r="G90" s="411">
        <v>6.003324154697229E-3</v>
      </c>
      <c r="H90" s="82"/>
      <c r="I90" s="187"/>
      <c r="K90" s="139"/>
    </row>
    <row r="91" spans="1:11" x14ac:dyDescent="0.2">
      <c r="A91" s="131" t="s">
        <v>342</v>
      </c>
      <c r="B91" s="187"/>
      <c r="C91" s="82"/>
      <c r="D91" s="354" t="s">
        <v>343</v>
      </c>
      <c r="E91" s="354" t="s">
        <v>673</v>
      </c>
      <c r="F91" s="354">
        <v>53</v>
      </c>
      <c r="G91" s="411">
        <v>1.3147776041279055E-3</v>
      </c>
      <c r="H91" s="82"/>
      <c r="I91" s="187"/>
      <c r="K91" s="139"/>
    </row>
    <row r="92" spans="1:11" x14ac:dyDescent="0.2">
      <c r="A92" s="131" t="s">
        <v>344</v>
      </c>
      <c r="B92" s="187"/>
      <c r="C92" s="82"/>
      <c r="D92" s="380" t="s">
        <v>345</v>
      </c>
      <c r="E92" s="380" t="s">
        <v>673</v>
      </c>
      <c r="F92" s="380">
        <v>80</v>
      </c>
      <c r="G92" s="412">
        <v>1.9845699684949516E-3</v>
      </c>
      <c r="H92" s="82"/>
      <c r="I92" s="187"/>
      <c r="K92" s="139"/>
    </row>
    <row r="93" spans="1:11" x14ac:dyDescent="0.2">
      <c r="A93" s="131" t="s">
        <v>346</v>
      </c>
      <c r="B93" s="187"/>
      <c r="C93" s="82"/>
      <c r="D93" s="354" t="s">
        <v>347</v>
      </c>
      <c r="E93" s="354" t="s">
        <v>673</v>
      </c>
      <c r="F93" s="354">
        <v>44</v>
      </c>
      <c r="G93" s="411">
        <v>1.0915134826722235E-3</v>
      </c>
      <c r="H93" s="82"/>
      <c r="I93" s="187"/>
      <c r="K93" s="139"/>
    </row>
    <row r="94" spans="1:11" x14ac:dyDescent="0.2">
      <c r="A94" s="131" t="s">
        <v>348</v>
      </c>
      <c r="B94" s="187"/>
      <c r="C94" s="82"/>
      <c r="D94" s="380" t="s">
        <v>349</v>
      </c>
      <c r="E94" s="380" t="s">
        <v>673</v>
      </c>
      <c r="F94" s="380">
        <v>52</v>
      </c>
      <c r="G94" s="412">
        <v>1.2899704795217186E-3</v>
      </c>
      <c r="H94" s="82"/>
      <c r="I94" s="187"/>
      <c r="K94" s="139"/>
    </row>
    <row r="95" spans="1:11" x14ac:dyDescent="0.2">
      <c r="A95" s="131" t="s">
        <v>350</v>
      </c>
      <c r="B95" s="187"/>
      <c r="C95" s="82"/>
      <c r="D95" s="354" t="s">
        <v>351</v>
      </c>
      <c r="E95" s="354">
        <v>10</v>
      </c>
      <c r="F95" s="354">
        <v>38</v>
      </c>
      <c r="G95" s="411">
        <v>9.4267073503510206E-4</v>
      </c>
      <c r="H95" s="82"/>
      <c r="I95" s="187"/>
      <c r="K95" s="139"/>
    </row>
    <row r="96" spans="1:11" x14ac:dyDescent="0.2">
      <c r="A96" s="131" t="s">
        <v>352</v>
      </c>
      <c r="B96" s="187"/>
      <c r="C96" s="82"/>
      <c r="D96" s="380" t="s">
        <v>353</v>
      </c>
      <c r="E96" s="380">
        <v>7</v>
      </c>
      <c r="F96" s="380">
        <v>9</v>
      </c>
      <c r="G96" s="412">
        <v>2.2326412145568208E-4</v>
      </c>
      <c r="H96" s="82"/>
      <c r="I96" s="187"/>
      <c r="K96" s="139"/>
    </row>
    <row r="97" spans="1:11" x14ac:dyDescent="0.2">
      <c r="A97" s="131" t="s">
        <v>354</v>
      </c>
      <c r="B97" s="187"/>
      <c r="C97" s="82"/>
      <c r="D97" s="354" t="s">
        <v>355</v>
      </c>
      <c r="E97" s="354">
        <v>5</v>
      </c>
      <c r="F97" s="354">
        <v>372</v>
      </c>
      <c r="G97" s="411">
        <v>9.2282503535015253E-3</v>
      </c>
      <c r="H97" s="82"/>
      <c r="I97" s="187"/>
      <c r="K97" s="139"/>
    </row>
    <row r="98" spans="1:11" x14ac:dyDescent="0.2">
      <c r="A98" s="131" t="s">
        <v>356</v>
      </c>
      <c r="B98" s="187"/>
      <c r="C98" s="82"/>
      <c r="D98" s="380" t="s">
        <v>357</v>
      </c>
      <c r="E98" s="380" t="s">
        <v>673</v>
      </c>
      <c r="F98" s="380">
        <v>17</v>
      </c>
      <c r="G98" s="412">
        <v>4.2172111830517724E-4</v>
      </c>
      <c r="H98" s="82"/>
      <c r="I98" s="187"/>
      <c r="K98" s="139"/>
    </row>
    <row r="99" spans="1:11" x14ac:dyDescent="0.2">
      <c r="A99" s="131" t="s">
        <v>358</v>
      </c>
      <c r="B99" s="187"/>
      <c r="C99" s="82"/>
      <c r="D99" s="354" t="s">
        <v>359</v>
      </c>
      <c r="E99" s="354" t="s">
        <v>673</v>
      </c>
      <c r="F99" s="354">
        <v>17</v>
      </c>
      <c r="G99" s="411">
        <v>4.2172111830517724E-4</v>
      </c>
      <c r="H99" s="82"/>
      <c r="I99" s="187"/>
      <c r="K99" s="139"/>
    </row>
    <row r="100" spans="1:11" x14ac:dyDescent="0.2">
      <c r="A100" s="131" t="s">
        <v>360</v>
      </c>
      <c r="B100" s="187"/>
      <c r="C100" s="82"/>
      <c r="D100" s="380" t="s">
        <v>361</v>
      </c>
      <c r="E100" s="380" t="s">
        <v>673</v>
      </c>
      <c r="F100" s="380">
        <v>53</v>
      </c>
      <c r="G100" s="412">
        <v>1.3147776041279055E-3</v>
      </c>
      <c r="H100" s="82"/>
      <c r="I100" s="187"/>
      <c r="K100" s="139"/>
    </row>
    <row r="101" spans="1:11" x14ac:dyDescent="0.2">
      <c r="A101" s="131" t="s">
        <v>362</v>
      </c>
      <c r="B101" s="187"/>
      <c r="C101" s="82"/>
      <c r="D101" s="354" t="s">
        <v>363</v>
      </c>
      <c r="E101" s="354" t="s">
        <v>673</v>
      </c>
      <c r="F101" s="354">
        <v>53</v>
      </c>
      <c r="G101" s="411">
        <v>1.3147776041279055E-3</v>
      </c>
      <c r="H101" s="82"/>
      <c r="I101" s="187"/>
      <c r="K101" s="139"/>
    </row>
    <row r="102" spans="1:11" x14ac:dyDescent="0.2">
      <c r="A102" s="131" t="s">
        <v>364</v>
      </c>
      <c r="B102" s="187"/>
      <c r="C102" s="82"/>
      <c r="D102" s="354" t="s">
        <v>365</v>
      </c>
      <c r="E102" s="354">
        <v>1</v>
      </c>
      <c r="F102" s="354">
        <v>30</v>
      </c>
      <c r="G102" s="411">
        <v>7.442137381856069E-4</v>
      </c>
      <c r="H102" s="82"/>
      <c r="I102" s="187"/>
      <c r="K102" s="139"/>
    </row>
    <row r="103" spans="1:11" x14ac:dyDescent="0.2">
      <c r="A103" s="131" t="s">
        <v>366</v>
      </c>
      <c r="B103" s="187"/>
      <c r="C103" s="82"/>
      <c r="D103" s="380" t="s">
        <v>367</v>
      </c>
      <c r="E103" s="380">
        <v>2</v>
      </c>
      <c r="F103" s="380">
        <v>153</v>
      </c>
      <c r="G103" s="412">
        <v>3.7954900647465951E-3</v>
      </c>
      <c r="H103" s="82"/>
      <c r="I103" s="187"/>
      <c r="K103" s="139"/>
    </row>
    <row r="104" spans="1:11" x14ac:dyDescent="0.2">
      <c r="A104" s="131" t="s">
        <v>368</v>
      </c>
      <c r="B104" s="187"/>
      <c r="C104" s="82"/>
      <c r="D104" s="354" t="s">
        <v>369</v>
      </c>
      <c r="E104" s="354">
        <v>1</v>
      </c>
      <c r="F104" s="354">
        <v>144</v>
      </c>
      <c r="G104" s="411">
        <v>3.5722259432909133E-3</v>
      </c>
      <c r="H104" s="82"/>
      <c r="I104" s="187"/>
      <c r="K104" s="139"/>
    </row>
    <row r="105" spans="1:11" x14ac:dyDescent="0.2">
      <c r="A105" s="131" t="s">
        <v>370</v>
      </c>
      <c r="B105" s="187"/>
      <c r="C105" s="82"/>
      <c r="D105" s="380" t="s">
        <v>371</v>
      </c>
      <c r="E105" s="380">
        <v>5</v>
      </c>
      <c r="F105" s="380">
        <v>229</v>
      </c>
      <c r="G105" s="412">
        <v>5.6808315348167993E-3</v>
      </c>
      <c r="H105" s="82"/>
      <c r="I105" s="187"/>
      <c r="K105" s="139"/>
    </row>
    <row r="106" spans="1:11" x14ac:dyDescent="0.2">
      <c r="A106" s="131" t="s">
        <v>372</v>
      </c>
      <c r="B106" s="187"/>
      <c r="C106" s="82"/>
      <c r="D106" s="354" t="s">
        <v>373</v>
      </c>
      <c r="E106" s="354" t="s">
        <v>673</v>
      </c>
      <c r="F106" s="354">
        <v>6</v>
      </c>
      <c r="G106" s="411">
        <v>1.4884274763712137E-4</v>
      </c>
      <c r="H106" s="82"/>
      <c r="I106" s="187"/>
      <c r="K106" s="139"/>
    </row>
    <row r="107" spans="1:11" x14ac:dyDescent="0.2">
      <c r="A107" s="131" t="s">
        <v>374</v>
      </c>
      <c r="B107" s="187"/>
      <c r="C107" s="82"/>
      <c r="D107" s="380" t="s">
        <v>375</v>
      </c>
      <c r="E107" s="380" t="s">
        <v>673</v>
      </c>
      <c r="F107" s="380">
        <v>97</v>
      </c>
      <c r="G107" s="412">
        <v>2.4062910868001288E-3</v>
      </c>
      <c r="H107" s="82"/>
      <c r="I107" s="187"/>
      <c r="K107" s="139"/>
    </row>
    <row r="108" spans="1:11" x14ac:dyDescent="0.2">
      <c r="A108" s="131" t="s">
        <v>376</v>
      </c>
      <c r="B108" s="187"/>
      <c r="C108" s="82"/>
      <c r="D108" s="354" t="s">
        <v>377</v>
      </c>
      <c r="E108" s="354">
        <v>4</v>
      </c>
      <c r="F108" s="354">
        <v>191</v>
      </c>
      <c r="G108" s="411">
        <v>4.7381607997816974E-3</v>
      </c>
      <c r="H108" s="82"/>
      <c r="I108" s="187"/>
      <c r="K108" s="139"/>
    </row>
    <row r="109" spans="1:11" x14ac:dyDescent="0.2">
      <c r="A109" s="131" t="s">
        <v>378</v>
      </c>
      <c r="B109" s="187"/>
      <c r="C109" s="82"/>
      <c r="D109" s="380" t="s">
        <v>379</v>
      </c>
      <c r="E109" s="380">
        <v>1</v>
      </c>
      <c r="F109" s="380">
        <v>3</v>
      </c>
      <c r="G109" s="412">
        <v>7.4421373818560685E-5</v>
      </c>
      <c r="H109" s="82"/>
      <c r="I109" s="187"/>
      <c r="K109" s="139"/>
    </row>
    <row r="110" spans="1:11" x14ac:dyDescent="0.2">
      <c r="A110" s="131" t="s">
        <v>380</v>
      </c>
      <c r="B110" s="187"/>
      <c r="C110" s="82"/>
      <c r="D110" s="354" t="s">
        <v>381</v>
      </c>
      <c r="E110" s="354" t="s">
        <v>673</v>
      </c>
      <c r="F110" s="354">
        <v>60</v>
      </c>
      <c r="G110" s="411">
        <v>1.4884274763712138E-3</v>
      </c>
      <c r="H110" s="82"/>
      <c r="I110" s="187"/>
      <c r="K110" s="139"/>
    </row>
    <row r="111" spans="1:11" x14ac:dyDescent="0.2">
      <c r="A111" s="131" t="s">
        <v>382</v>
      </c>
      <c r="B111" s="187"/>
      <c r="C111" s="82"/>
      <c r="D111" s="380" t="s">
        <v>383</v>
      </c>
      <c r="E111" s="380" t="s">
        <v>673</v>
      </c>
      <c r="F111" s="380">
        <v>22</v>
      </c>
      <c r="G111" s="412">
        <v>5.4575674133611174E-4</v>
      </c>
      <c r="H111" s="82"/>
      <c r="I111" s="187"/>
      <c r="K111" s="139"/>
    </row>
    <row r="112" spans="1:11" x14ac:dyDescent="0.2">
      <c r="A112" s="131" t="s">
        <v>384</v>
      </c>
      <c r="B112" s="187"/>
      <c r="C112" s="82"/>
      <c r="D112" s="354" t="s">
        <v>385</v>
      </c>
      <c r="E112" s="354" t="s">
        <v>673</v>
      </c>
      <c r="F112" s="354">
        <v>19</v>
      </c>
      <c r="G112" s="411">
        <v>4.7133536751755103E-4</v>
      </c>
      <c r="H112" s="82"/>
      <c r="I112" s="187"/>
      <c r="K112" s="139"/>
    </row>
    <row r="113" spans="1:11" x14ac:dyDescent="0.2">
      <c r="A113" s="131" t="s">
        <v>386</v>
      </c>
      <c r="B113" s="187"/>
      <c r="C113" s="82"/>
      <c r="D113" s="380" t="s">
        <v>387</v>
      </c>
      <c r="E113" s="380" t="s">
        <v>673</v>
      </c>
      <c r="F113" s="380">
        <v>37</v>
      </c>
      <c r="G113" s="412">
        <v>9.178636104289152E-4</v>
      </c>
      <c r="H113" s="82"/>
      <c r="I113" s="187"/>
      <c r="K113" s="139"/>
    </row>
    <row r="114" spans="1:11" x14ac:dyDescent="0.2">
      <c r="A114" s="131" t="s">
        <v>388</v>
      </c>
      <c r="B114" s="187"/>
      <c r="C114" s="82"/>
      <c r="D114" s="354" t="s">
        <v>389</v>
      </c>
      <c r="E114" s="354" t="s">
        <v>673</v>
      </c>
      <c r="F114" s="354">
        <v>21</v>
      </c>
      <c r="G114" s="411">
        <v>5.2094961672992488E-4</v>
      </c>
      <c r="H114" s="82"/>
      <c r="I114" s="187"/>
      <c r="K114" s="139"/>
    </row>
    <row r="115" spans="1:11" x14ac:dyDescent="0.2">
      <c r="A115" s="131" t="s">
        <v>390</v>
      </c>
      <c r="B115" s="187"/>
      <c r="C115" s="82"/>
      <c r="D115" s="380" t="s">
        <v>391</v>
      </c>
      <c r="E115" s="380">
        <v>1</v>
      </c>
      <c r="F115" s="380">
        <v>13</v>
      </c>
      <c r="G115" s="412">
        <v>3.2249261988042966E-4</v>
      </c>
      <c r="H115" s="82"/>
      <c r="I115" s="187"/>
      <c r="K115" s="139"/>
    </row>
    <row r="116" spans="1:11" ht="15" x14ac:dyDescent="0.2">
      <c r="A116" s="131">
        <v>0</v>
      </c>
      <c r="B116" s="187"/>
      <c r="C116" s="82"/>
      <c r="D116" s="382" t="s">
        <v>12</v>
      </c>
      <c r="E116" s="381">
        <v>49</v>
      </c>
      <c r="F116" s="381">
        <v>6576</v>
      </c>
      <c r="G116" s="410">
        <v>0.16313165141028504</v>
      </c>
      <c r="H116" s="82"/>
      <c r="I116" s="187"/>
      <c r="K116" s="139"/>
    </row>
    <row r="117" spans="1:11" x14ac:dyDescent="0.2">
      <c r="A117" s="131">
        <v>0</v>
      </c>
      <c r="B117" s="187"/>
      <c r="C117" s="82"/>
      <c r="D117" s="354" t="s">
        <v>392</v>
      </c>
      <c r="E117" s="354" t="s">
        <v>673</v>
      </c>
      <c r="F117" s="354">
        <v>25</v>
      </c>
      <c r="G117" s="411">
        <v>6.2017811515467246E-4</v>
      </c>
      <c r="H117" s="82"/>
      <c r="I117" s="187"/>
      <c r="K117" s="139"/>
    </row>
    <row r="118" spans="1:11" x14ac:dyDescent="0.2">
      <c r="A118" s="131" t="s">
        <v>393</v>
      </c>
      <c r="B118" s="187"/>
      <c r="C118" s="82"/>
      <c r="D118" s="380" t="s">
        <v>394</v>
      </c>
      <c r="E118" s="380">
        <v>5</v>
      </c>
      <c r="F118" s="380">
        <v>141</v>
      </c>
      <c r="G118" s="412">
        <v>3.4978045694723523E-3</v>
      </c>
      <c r="H118" s="82"/>
      <c r="I118" s="187"/>
      <c r="K118" s="139"/>
    </row>
    <row r="119" spans="1:11" x14ac:dyDescent="0.2">
      <c r="A119" s="131" t="s">
        <v>395</v>
      </c>
      <c r="B119" s="187"/>
      <c r="C119" s="82"/>
      <c r="D119" s="354" t="s">
        <v>396</v>
      </c>
      <c r="E119" s="354">
        <v>6</v>
      </c>
      <c r="F119" s="354">
        <v>131</v>
      </c>
      <c r="G119" s="411">
        <v>3.2497333234104836E-3</v>
      </c>
      <c r="H119" s="82"/>
      <c r="I119" s="187"/>
      <c r="K119" s="139"/>
    </row>
    <row r="120" spans="1:11" x14ac:dyDescent="0.2">
      <c r="A120" s="131">
        <v>0</v>
      </c>
      <c r="B120" s="187"/>
      <c r="C120" s="82"/>
      <c r="D120" s="380" t="s">
        <v>397</v>
      </c>
      <c r="E120" s="380" t="s">
        <v>673</v>
      </c>
      <c r="F120" s="380">
        <v>16</v>
      </c>
      <c r="G120" s="412">
        <v>3.9691399369899037E-4</v>
      </c>
      <c r="H120" s="82"/>
      <c r="I120" s="187"/>
      <c r="K120" s="139"/>
    </row>
    <row r="121" spans="1:11" x14ac:dyDescent="0.2">
      <c r="A121" s="131">
        <v>0</v>
      </c>
      <c r="B121" s="187"/>
      <c r="C121" s="82"/>
      <c r="D121" s="354" t="s">
        <v>398</v>
      </c>
      <c r="E121" s="354" t="s">
        <v>673</v>
      </c>
      <c r="F121" s="354">
        <v>40</v>
      </c>
      <c r="G121" s="411">
        <v>9.922849842474758E-4</v>
      </c>
      <c r="H121" s="82"/>
      <c r="I121" s="187"/>
      <c r="K121" s="139"/>
    </row>
    <row r="122" spans="1:11" x14ac:dyDescent="0.2">
      <c r="A122" s="131" t="s">
        <v>399</v>
      </c>
      <c r="B122" s="187"/>
      <c r="C122" s="82"/>
      <c r="D122" s="380" t="s">
        <v>400</v>
      </c>
      <c r="E122" s="380" t="s">
        <v>673</v>
      </c>
      <c r="F122" s="380">
        <v>10</v>
      </c>
      <c r="G122" s="412">
        <v>2.4807124606186895E-4</v>
      </c>
      <c r="H122" s="82"/>
      <c r="I122" s="187"/>
      <c r="K122" s="139"/>
    </row>
    <row r="123" spans="1:11" x14ac:dyDescent="0.2">
      <c r="A123" s="131" t="s">
        <v>401</v>
      </c>
      <c r="B123" s="187"/>
      <c r="C123" s="82"/>
      <c r="D123" s="354" t="s">
        <v>402</v>
      </c>
      <c r="E123" s="354" t="s">
        <v>673</v>
      </c>
      <c r="F123" s="354">
        <v>1023</v>
      </c>
      <c r="G123" s="411">
        <v>2.5377688472129196E-2</v>
      </c>
      <c r="H123" s="82"/>
      <c r="I123" s="187"/>
      <c r="K123" s="139"/>
    </row>
    <row r="124" spans="1:11" x14ac:dyDescent="0.2">
      <c r="A124" s="131">
        <v>0</v>
      </c>
      <c r="B124" s="187"/>
      <c r="C124" s="82"/>
      <c r="D124" s="380" t="s">
        <v>403</v>
      </c>
      <c r="E124" s="380" t="s">
        <v>673</v>
      </c>
      <c r="F124" s="380">
        <v>0</v>
      </c>
      <c r="G124" s="412">
        <v>0</v>
      </c>
      <c r="H124" s="82"/>
      <c r="I124" s="187"/>
      <c r="K124" s="139"/>
    </row>
    <row r="125" spans="1:11" x14ac:dyDescent="0.2">
      <c r="A125" s="131" t="s">
        <v>404</v>
      </c>
      <c r="B125" s="187"/>
      <c r="C125" s="82"/>
      <c r="D125" s="354" t="s">
        <v>405</v>
      </c>
      <c r="E125" s="354" t="s">
        <v>673</v>
      </c>
      <c r="F125" s="354">
        <v>234</v>
      </c>
      <c r="G125" s="411">
        <v>5.804867157847734E-3</v>
      </c>
      <c r="H125" s="82"/>
      <c r="I125" s="187"/>
      <c r="K125" s="139"/>
    </row>
    <row r="126" spans="1:11" x14ac:dyDescent="0.2">
      <c r="A126" s="131" t="s">
        <v>406</v>
      </c>
      <c r="B126" s="187"/>
      <c r="C126" s="82"/>
      <c r="D126" s="380" t="s">
        <v>407</v>
      </c>
      <c r="E126" s="380" t="s">
        <v>673</v>
      </c>
      <c r="F126" s="380">
        <v>103</v>
      </c>
      <c r="G126" s="412">
        <v>2.5551338344372504E-3</v>
      </c>
      <c r="H126" s="82"/>
      <c r="I126" s="187"/>
      <c r="K126" s="139"/>
    </row>
    <row r="127" spans="1:11" x14ac:dyDescent="0.2">
      <c r="A127" s="131" t="s">
        <v>408</v>
      </c>
      <c r="B127" s="187"/>
      <c r="C127" s="82"/>
      <c r="D127" s="354" t="s">
        <v>409</v>
      </c>
      <c r="E127" s="354" t="s">
        <v>673</v>
      </c>
      <c r="F127" s="354">
        <v>127</v>
      </c>
      <c r="G127" s="411">
        <v>3.1505048249857357E-3</v>
      </c>
      <c r="H127" s="82"/>
      <c r="I127" s="187"/>
      <c r="K127" s="139"/>
    </row>
    <row r="128" spans="1:11" x14ac:dyDescent="0.2">
      <c r="A128" s="131" t="s">
        <v>410</v>
      </c>
      <c r="B128" s="187"/>
      <c r="C128" s="82"/>
      <c r="D128" s="380" t="s">
        <v>411</v>
      </c>
      <c r="E128" s="380" t="s">
        <v>673</v>
      </c>
      <c r="F128" s="380">
        <v>102</v>
      </c>
      <c r="G128" s="412">
        <v>2.5303267098310636E-3</v>
      </c>
      <c r="H128" s="82"/>
      <c r="I128" s="187"/>
      <c r="K128" s="139"/>
    </row>
    <row r="129" spans="1:11" x14ac:dyDescent="0.2">
      <c r="A129" s="131"/>
      <c r="B129" s="187"/>
      <c r="C129" s="82"/>
      <c r="D129" s="354" t="s">
        <v>675</v>
      </c>
      <c r="E129" s="354">
        <v>23</v>
      </c>
      <c r="F129" s="354">
        <v>23</v>
      </c>
      <c r="G129" s="411">
        <v>5.7056386594229861E-4</v>
      </c>
      <c r="H129" s="82"/>
      <c r="I129" s="187"/>
      <c r="K129" s="139"/>
    </row>
    <row r="130" spans="1:11" x14ac:dyDescent="0.2">
      <c r="A130" s="131" t="s">
        <v>412</v>
      </c>
      <c r="B130" s="187"/>
      <c r="C130" s="82"/>
      <c r="D130" s="380" t="s">
        <v>413</v>
      </c>
      <c r="E130" s="380" t="s">
        <v>673</v>
      </c>
      <c r="F130" s="380">
        <v>695</v>
      </c>
      <c r="G130" s="412">
        <v>1.7240951601299893E-2</v>
      </c>
      <c r="H130" s="82"/>
      <c r="I130" s="187"/>
      <c r="K130" s="139"/>
    </row>
    <row r="131" spans="1:11" x14ac:dyDescent="0.2">
      <c r="A131" s="131" t="s">
        <v>414</v>
      </c>
      <c r="B131" s="187"/>
      <c r="C131" s="82"/>
      <c r="D131" s="354" t="s">
        <v>415</v>
      </c>
      <c r="E131" s="354" t="s">
        <v>673</v>
      </c>
      <c r="F131" s="354">
        <v>37</v>
      </c>
      <c r="G131" s="411">
        <v>9.178636104289152E-4</v>
      </c>
      <c r="H131" s="82"/>
      <c r="I131" s="187"/>
      <c r="K131" s="139"/>
    </row>
    <row r="132" spans="1:11" x14ac:dyDescent="0.2">
      <c r="A132" s="131" t="s">
        <v>416</v>
      </c>
      <c r="B132" s="187"/>
      <c r="C132" s="82"/>
      <c r="D132" s="380" t="s">
        <v>417</v>
      </c>
      <c r="E132" s="380" t="s">
        <v>673</v>
      </c>
      <c r="F132" s="380">
        <v>56</v>
      </c>
      <c r="G132" s="412">
        <v>1.3891989779464661E-3</v>
      </c>
      <c r="H132" s="82"/>
      <c r="I132" s="187"/>
      <c r="K132" s="139"/>
    </row>
    <row r="133" spans="1:11" x14ac:dyDescent="0.2">
      <c r="A133" s="131">
        <v>0</v>
      </c>
      <c r="B133" s="187"/>
      <c r="C133" s="82"/>
      <c r="D133" s="354" t="s">
        <v>418</v>
      </c>
      <c r="E133" s="354" t="s">
        <v>673</v>
      </c>
      <c r="F133" s="354">
        <v>32</v>
      </c>
      <c r="G133" s="411">
        <v>7.9382798739798075E-4</v>
      </c>
      <c r="H133" s="82"/>
      <c r="I133" s="187"/>
      <c r="K133" s="139"/>
    </row>
    <row r="134" spans="1:11" x14ac:dyDescent="0.2">
      <c r="A134" s="131" t="s">
        <v>419</v>
      </c>
      <c r="B134" s="187"/>
      <c r="C134" s="82"/>
      <c r="D134" s="380" t="s">
        <v>420</v>
      </c>
      <c r="E134" s="380">
        <v>2</v>
      </c>
      <c r="F134" s="380">
        <v>3</v>
      </c>
      <c r="G134" s="412">
        <v>7.4421373818560685E-5</v>
      </c>
      <c r="H134" s="82"/>
      <c r="I134" s="187"/>
      <c r="K134" s="139"/>
    </row>
    <row r="135" spans="1:11" x14ac:dyDescent="0.2">
      <c r="A135" s="131" t="s">
        <v>421</v>
      </c>
      <c r="B135" s="187"/>
      <c r="C135" s="82"/>
      <c r="D135" s="354" t="s">
        <v>422</v>
      </c>
      <c r="E135" s="354" t="s">
        <v>673</v>
      </c>
      <c r="F135" s="354">
        <v>85</v>
      </c>
      <c r="G135" s="411">
        <v>2.1086055915258864E-3</v>
      </c>
      <c r="H135" s="82"/>
      <c r="I135" s="187"/>
      <c r="K135" s="139"/>
    </row>
    <row r="136" spans="1:11" x14ac:dyDescent="0.2">
      <c r="A136" s="131">
        <v>0</v>
      </c>
      <c r="B136" s="187"/>
      <c r="C136" s="82"/>
      <c r="D136" s="380" t="s">
        <v>423</v>
      </c>
      <c r="E136" s="380" t="s">
        <v>673</v>
      </c>
      <c r="F136" s="380">
        <v>18</v>
      </c>
      <c r="G136" s="412">
        <v>4.4652824291136416E-4</v>
      </c>
      <c r="H136" s="82"/>
      <c r="I136" s="187"/>
      <c r="K136" s="139"/>
    </row>
    <row r="137" spans="1:11" x14ac:dyDescent="0.2">
      <c r="A137" s="131" t="s">
        <v>424</v>
      </c>
      <c r="B137" s="187"/>
      <c r="C137" s="82"/>
      <c r="D137" s="354" t="s">
        <v>425</v>
      </c>
      <c r="E137" s="354" t="s">
        <v>673</v>
      </c>
      <c r="F137" s="354">
        <v>66</v>
      </c>
      <c r="G137" s="411">
        <v>1.6372702240083352E-3</v>
      </c>
      <c r="H137" s="82"/>
      <c r="I137" s="187"/>
      <c r="K137" s="139"/>
    </row>
    <row r="138" spans="1:11" x14ac:dyDescent="0.2">
      <c r="A138" s="131" t="s">
        <v>426</v>
      </c>
      <c r="B138" s="187"/>
      <c r="C138" s="82"/>
      <c r="D138" s="380" t="s">
        <v>427</v>
      </c>
      <c r="E138" s="380" t="s">
        <v>673</v>
      </c>
      <c r="F138" s="380">
        <v>119</v>
      </c>
      <c r="G138" s="412">
        <v>2.9520478281362408E-3</v>
      </c>
      <c r="H138" s="82"/>
      <c r="I138" s="187"/>
      <c r="K138" s="139"/>
    </row>
    <row r="139" spans="1:11" x14ac:dyDescent="0.2">
      <c r="A139" s="131" t="s">
        <v>428</v>
      </c>
      <c r="B139" s="187"/>
      <c r="C139" s="82"/>
      <c r="D139" s="354" t="s">
        <v>429</v>
      </c>
      <c r="E139" s="354" t="s">
        <v>673</v>
      </c>
      <c r="F139" s="354">
        <v>36</v>
      </c>
      <c r="G139" s="411">
        <v>8.9305648582272833E-4</v>
      </c>
      <c r="H139" s="82"/>
      <c r="I139" s="187"/>
      <c r="K139" s="139"/>
    </row>
    <row r="140" spans="1:11" x14ac:dyDescent="0.2">
      <c r="A140" s="131" t="s">
        <v>430</v>
      </c>
      <c r="B140" s="187"/>
      <c r="C140" s="82"/>
      <c r="D140" s="380" t="s">
        <v>431</v>
      </c>
      <c r="E140" s="380" t="s">
        <v>673</v>
      </c>
      <c r="F140" s="380">
        <v>58</v>
      </c>
      <c r="G140" s="412">
        <v>1.4388132271588401E-3</v>
      </c>
      <c r="H140" s="82"/>
      <c r="I140" s="187"/>
      <c r="K140" s="139"/>
    </row>
    <row r="141" spans="1:11" x14ac:dyDescent="0.2">
      <c r="A141" s="131" t="s">
        <v>432</v>
      </c>
      <c r="B141" s="187"/>
      <c r="C141" s="82"/>
      <c r="D141" s="354" t="s">
        <v>433</v>
      </c>
      <c r="E141" s="354" t="s">
        <v>673</v>
      </c>
      <c r="F141" s="354">
        <v>9</v>
      </c>
      <c r="G141" s="411">
        <v>2.2326412145568208E-4</v>
      </c>
      <c r="H141" s="82"/>
      <c r="I141" s="187"/>
      <c r="K141" s="139"/>
    </row>
    <row r="142" spans="1:11" x14ac:dyDescent="0.2">
      <c r="A142" s="131" t="s">
        <v>434</v>
      </c>
      <c r="B142" s="187"/>
      <c r="C142" s="82"/>
      <c r="D142" s="380" t="s">
        <v>435</v>
      </c>
      <c r="E142" s="380" t="s">
        <v>673</v>
      </c>
      <c r="F142" s="380">
        <v>208</v>
      </c>
      <c r="G142" s="412">
        <v>5.1598819180868746E-3</v>
      </c>
      <c r="H142" s="82"/>
      <c r="I142" s="187"/>
      <c r="K142" s="139"/>
    </row>
    <row r="143" spans="1:11" x14ac:dyDescent="0.2">
      <c r="A143" s="131" t="s">
        <v>436</v>
      </c>
      <c r="B143" s="187"/>
      <c r="C143" s="82"/>
      <c r="D143" s="354" t="s">
        <v>437</v>
      </c>
      <c r="E143" s="354" t="s">
        <v>673</v>
      </c>
      <c r="F143" s="354">
        <v>27</v>
      </c>
      <c r="G143" s="411">
        <v>6.6979236436704619E-4</v>
      </c>
      <c r="H143" s="82"/>
      <c r="I143" s="187"/>
      <c r="K143" s="139"/>
    </row>
    <row r="144" spans="1:11" x14ac:dyDescent="0.2">
      <c r="A144" s="131" t="s">
        <v>438</v>
      </c>
      <c r="B144" s="187"/>
      <c r="C144" s="82"/>
      <c r="D144" s="380" t="s">
        <v>439</v>
      </c>
      <c r="E144" s="380" t="s">
        <v>673</v>
      </c>
      <c r="F144" s="380">
        <v>922</v>
      </c>
      <c r="G144" s="412">
        <v>2.2872168886904319E-2</v>
      </c>
      <c r="H144" s="82"/>
      <c r="I144" s="187"/>
      <c r="K144" s="139"/>
    </row>
    <row r="145" spans="1:11" x14ac:dyDescent="0.2">
      <c r="A145" s="131" t="s">
        <v>440</v>
      </c>
      <c r="B145" s="187"/>
      <c r="C145" s="82"/>
      <c r="D145" s="354" t="s">
        <v>441</v>
      </c>
      <c r="E145" s="354" t="s">
        <v>673</v>
      </c>
      <c r="F145" s="354">
        <v>242</v>
      </c>
      <c r="G145" s="411">
        <v>6.003324154697229E-3</v>
      </c>
      <c r="H145" s="82"/>
      <c r="I145" s="187"/>
      <c r="K145" s="139"/>
    </row>
    <row r="146" spans="1:11" x14ac:dyDescent="0.2">
      <c r="A146" s="131" t="s">
        <v>442</v>
      </c>
      <c r="B146" s="187"/>
      <c r="C146" s="82"/>
      <c r="D146" s="380" t="s">
        <v>443</v>
      </c>
      <c r="E146" s="380" t="s">
        <v>673</v>
      </c>
      <c r="F146" s="380">
        <v>106</v>
      </c>
      <c r="G146" s="412">
        <v>2.629555208255811E-3</v>
      </c>
      <c r="H146" s="82"/>
      <c r="I146" s="187"/>
      <c r="K146" s="139"/>
    </row>
    <row r="147" spans="1:11" x14ac:dyDescent="0.2">
      <c r="A147" s="131" t="s">
        <v>444</v>
      </c>
      <c r="B147" s="187"/>
      <c r="C147" s="82"/>
      <c r="D147" s="354" t="s">
        <v>445</v>
      </c>
      <c r="E147" s="354" t="s">
        <v>673</v>
      </c>
      <c r="F147" s="354">
        <v>314</v>
      </c>
      <c r="G147" s="411">
        <v>7.7894371263426852E-3</v>
      </c>
      <c r="H147" s="82"/>
      <c r="I147" s="187"/>
      <c r="K147" s="139"/>
    </row>
    <row r="148" spans="1:11" x14ac:dyDescent="0.2">
      <c r="A148" s="131" t="s">
        <v>446</v>
      </c>
      <c r="B148" s="187"/>
      <c r="C148" s="82"/>
      <c r="D148" s="380" t="s">
        <v>447</v>
      </c>
      <c r="E148" s="380" t="s">
        <v>673</v>
      </c>
      <c r="F148" s="380">
        <v>164</v>
      </c>
      <c r="G148" s="412">
        <v>4.0683684354146507E-3</v>
      </c>
      <c r="H148" s="82"/>
      <c r="I148" s="187"/>
      <c r="K148" s="139"/>
    </row>
    <row r="149" spans="1:11" x14ac:dyDescent="0.2">
      <c r="A149" s="131" t="s">
        <v>448</v>
      </c>
      <c r="B149" s="187"/>
      <c r="C149" s="82"/>
      <c r="D149" s="354" t="s">
        <v>449</v>
      </c>
      <c r="E149" s="354" t="s">
        <v>673</v>
      </c>
      <c r="F149" s="354">
        <v>310</v>
      </c>
      <c r="G149" s="411">
        <v>7.6902086279179377E-3</v>
      </c>
      <c r="H149" s="82"/>
      <c r="I149" s="187"/>
      <c r="K149" s="139"/>
    </row>
    <row r="150" spans="1:11" x14ac:dyDescent="0.2">
      <c r="A150" s="131" t="s">
        <v>450</v>
      </c>
      <c r="B150" s="187"/>
      <c r="C150" s="82"/>
      <c r="D150" s="380" t="s">
        <v>451</v>
      </c>
      <c r="E150" s="380" t="s">
        <v>673</v>
      </c>
      <c r="F150" s="380">
        <v>169</v>
      </c>
      <c r="G150" s="412">
        <v>4.1924040584455854E-3</v>
      </c>
      <c r="H150" s="82"/>
      <c r="I150" s="187"/>
      <c r="K150" s="139"/>
    </row>
    <row r="151" spans="1:11" x14ac:dyDescent="0.2">
      <c r="A151" s="131" t="s">
        <v>452</v>
      </c>
      <c r="B151" s="187"/>
      <c r="C151" s="82"/>
      <c r="D151" s="354" t="s">
        <v>453</v>
      </c>
      <c r="E151" s="354" t="s">
        <v>673</v>
      </c>
      <c r="F151" s="354">
        <v>36</v>
      </c>
      <c r="G151" s="411">
        <v>8.9305648582272833E-4</v>
      </c>
      <c r="H151" s="82"/>
      <c r="I151" s="187"/>
      <c r="K151" s="139"/>
    </row>
    <row r="152" spans="1:11" x14ac:dyDescent="0.2">
      <c r="A152" s="131" t="s">
        <v>454</v>
      </c>
      <c r="B152" s="187"/>
      <c r="C152" s="82"/>
      <c r="D152" s="380" t="s">
        <v>455</v>
      </c>
      <c r="E152" s="380" t="s">
        <v>673</v>
      </c>
      <c r="F152" s="380">
        <v>48</v>
      </c>
      <c r="G152" s="412">
        <v>1.190741981096971E-3</v>
      </c>
      <c r="H152" s="82"/>
      <c r="I152" s="187"/>
      <c r="K152" s="139"/>
    </row>
    <row r="153" spans="1:11" x14ac:dyDescent="0.2">
      <c r="A153" s="131" t="s">
        <v>456</v>
      </c>
      <c r="B153" s="187"/>
      <c r="C153" s="82"/>
      <c r="D153" s="354" t="s">
        <v>457</v>
      </c>
      <c r="E153" s="354" t="s">
        <v>673</v>
      </c>
      <c r="F153" s="354">
        <v>120</v>
      </c>
      <c r="G153" s="411">
        <v>2.9768549527424276E-3</v>
      </c>
      <c r="H153" s="82"/>
      <c r="I153" s="187"/>
      <c r="K153" s="139"/>
    </row>
    <row r="154" spans="1:11" x14ac:dyDescent="0.2">
      <c r="A154" s="131" t="s">
        <v>458</v>
      </c>
      <c r="B154" s="187"/>
      <c r="C154" s="82"/>
      <c r="D154" s="380" t="s">
        <v>459</v>
      </c>
      <c r="E154" s="380" t="s">
        <v>673</v>
      </c>
      <c r="F154" s="380">
        <v>33</v>
      </c>
      <c r="G154" s="412">
        <v>8.1863511200416762E-4</v>
      </c>
      <c r="H154" s="82"/>
      <c r="I154" s="187"/>
      <c r="K154" s="139"/>
    </row>
    <row r="155" spans="1:11" x14ac:dyDescent="0.2">
      <c r="A155" s="131" t="s">
        <v>460</v>
      </c>
      <c r="B155" s="187"/>
      <c r="C155" s="82"/>
      <c r="D155" s="354" t="s">
        <v>461</v>
      </c>
      <c r="E155" s="354" t="s">
        <v>673</v>
      </c>
      <c r="F155" s="354">
        <v>172</v>
      </c>
      <c r="G155" s="411">
        <v>4.2668254322641465E-3</v>
      </c>
      <c r="H155" s="82"/>
      <c r="I155" s="187"/>
      <c r="K155" s="139"/>
    </row>
    <row r="156" spans="1:11" x14ac:dyDescent="0.2">
      <c r="A156" s="131" t="s">
        <v>462</v>
      </c>
      <c r="B156" s="187"/>
      <c r="C156" s="82"/>
      <c r="D156" s="380" t="s">
        <v>463</v>
      </c>
      <c r="E156" s="380" t="s">
        <v>673</v>
      </c>
      <c r="F156" s="380">
        <v>85</v>
      </c>
      <c r="G156" s="412">
        <v>2.1086055915258864E-3</v>
      </c>
      <c r="H156" s="82"/>
      <c r="I156" s="187"/>
      <c r="K156" s="139"/>
    </row>
    <row r="157" spans="1:11" x14ac:dyDescent="0.2">
      <c r="A157" s="131" t="s">
        <v>464</v>
      </c>
      <c r="B157" s="187"/>
      <c r="C157" s="82"/>
      <c r="D157" s="354" t="s">
        <v>465</v>
      </c>
      <c r="E157" s="354">
        <v>7</v>
      </c>
      <c r="F157" s="354">
        <v>112</v>
      </c>
      <c r="G157" s="411">
        <v>2.7783979558929322E-3</v>
      </c>
      <c r="H157" s="82"/>
      <c r="I157" s="187"/>
      <c r="K157" s="139"/>
    </row>
    <row r="158" spans="1:11" x14ac:dyDescent="0.2">
      <c r="A158" s="131" t="s">
        <v>466</v>
      </c>
      <c r="B158" s="187"/>
      <c r="C158" s="82"/>
      <c r="D158" s="380" t="s">
        <v>467</v>
      </c>
      <c r="E158" s="380">
        <v>1</v>
      </c>
      <c r="F158" s="380">
        <v>87</v>
      </c>
      <c r="G158" s="412">
        <v>2.1582198407382601E-3</v>
      </c>
      <c r="H158" s="82"/>
      <c r="I158" s="187"/>
      <c r="K158" s="139"/>
    </row>
    <row r="159" spans="1:11" x14ac:dyDescent="0.2">
      <c r="A159" s="131" t="s">
        <v>468</v>
      </c>
      <c r="B159" s="187"/>
      <c r="C159" s="82"/>
      <c r="D159" s="354" t="s">
        <v>469</v>
      </c>
      <c r="E159" s="354">
        <v>1</v>
      </c>
      <c r="F159" s="354">
        <v>46</v>
      </c>
      <c r="G159" s="411">
        <v>1.1411277318845972E-3</v>
      </c>
      <c r="H159" s="82"/>
      <c r="I159" s="187"/>
      <c r="K159" s="139"/>
    </row>
    <row r="160" spans="1:11" x14ac:dyDescent="0.2">
      <c r="A160" s="131" t="s">
        <v>470</v>
      </c>
      <c r="B160" s="187"/>
      <c r="C160" s="82"/>
      <c r="D160" s="380" t="s">
        <v>471</v>
      </c>
      <c r="E160" s="380" t="s">
        <v>673</v>
      </c>
      <c r="F160" s="380">
        <v>52</v>
      </c>
      <c r="G160" s="412">
        <v>1.2899704795217186E-3</v>
      </c>
      <c r="H160" s="82"/>
      <c r="I160" s="187"/>
      <c r="K160" s="139"/>
    </row>
    <row r="161" spans="1:11" x14ac:dyDescent="0.2">
      <c r="A161" s="131" t="s">
        <v>472</v>
      </c>
      <c r="B161" s="187"/>
      <c r="C161" s="82"/>
      <c r="D161" s="354" t="s">
        <v>473</v>
      </c>
      <c r="E161" s="354" t="s">
        <v>673</v>
      </c>
      <c r="F161" s="354">
        <v>7</v>
      </c>
      <c r="G161" s="411">
        <v>1.7364987224330827E-4</v>
      </c>
      <c r="H161" s="82"/>
      <c r="I161" s="187"/>
      <c r="K161" s="139"/>
    </row>
    <row r="162" spans="1:11" x14ac:dyDescent="0.2">
      <c r="A162" s="131" t="s">
        <v>474</v>
      </c>
      <c r="B162" s="187"/>
      <c r="C162" s="82"/>
      <c r="D162" s="380" t="s">
        <v>475</v>
      </c>
      <c r="E162" s="380">
        <v>3</v>
      </c>
      <c r="F162" s="380">
        <v>46</v>
      </c>
      <c r="G162" s="412">
        <v>1.1411277318845972E-3</v>
      </c>
      <c r="H162" s="82"/>
      <c r="I162" s="187"/>
      <c r="K162" s="139"/>
    </row>
    <row r="163" spans="1:11" x14ac:dyDescent="0.2">
      <c r="A163" s="131" t="s">
        <v>476</v>
      </c>
      <c r="B163" s="187"/>
      <c r="C163" s="82"/>
      <c r="D163" s="354" t="s">
        <v>477</v>
      </c>
      <c r="E163" s="354">
        <v>1</v>
      </c>
      <c r="F163" s="354">
        <v>71</v>
      </c>
      <c r="G163" s="411">
        <v>1.7613058470392696E-3</v>
      </c>
      <c r="H163" s="82"/>
      <c r="I163" s="187"/>
      <c r="K163" s="139"/>
    </row>
    <row r="164" spans="1:11" x14ac:dyDescent="0.2">
      <c r="A164" s="131" t="s">
        <v>478</v>
      </c>
      <c r="B164" s="187"/>
      <c r="C164" s="82"/>
      <c r="D164" s="380" t="s">
        <v>479</v>
      </c>
      <c r="E164" s="380" t="s">
        <v>673</v>
      </c>
      <c r="F164" s="380">
        <v>10</v>
      </c>
      <c r="G164" s="412">
        <v>2.4807124606186895E-4</v>
      </c>
      <c r="H164" s="82"/>
      <c r="I164" s="187"/>
      <c r="K164" s="139"/>
    </row>
    <row r="165" spans="1:11" ht="15" x14ac:dyDescent="0.2">
      <c r="A165" s="131">
        <v>0</v>
      </c>
      <c r="B165" s="187"/>
      <c r="C165" s="82"/>
      <c r="D165" s="382" t="s">
        <v>178</v>
      </c>
      <c r="E165" s="381">
        <v>30</v>
      </c>
      <c r="F165" s="381">
        <v>5376</v>
      </c>
      <c r="G165" s="410">
        <v>0.13336310188286077</v>
      </c>
      <c r="H165" s="82"/>
      <c r="I165" s="187"/>
      <c r="K165" s="139"/>
    </row>
    <row r="166" spans="1:11" x14ac:dyDescent="0.2">
      <c r="A166" s="131" t="s">
        <v>480</v>
      </c>
      <c r="B166" s="187"/>
      <c r="C166" s="82"/>
      <c r="D166" s="354" t="s">
        <v>481</v>
      </c>
      <c r="E166" s="354" t="s">
        <v>673</v>
      </c>
      <c r="F166" s="354">
        <v>143</v>
      </c>
      <c r="G166" s="411">
        <v>3.5474188186847264E-3</v>
      </c>
      <c r="H166" s="82"/>
      <c r="I166" s="187"/>
      <c r="K166" s="139"/>
    </row>
    <row r="167" spans="1:11" x14ac:dyDescent="0.2">
      <c r="A167" s="131" t="s">
        <v>482</v>
      </c>
      <c r="B167" s="187"/>
      <c r="C167" s="82"/>
      <c r="D167" s="380" t="s">
        <v>483</v>
      </c>
      <c r="E167" s="380" t="s">
        <v>673</v>
      </c>
      <c r="F167" s="380">
        <v>494</v>
      </c>
      <c r="G167" s="412">
        <v>1.2254719555456327E-2</v>
      </c>
      <c r="H167" s="82"/>
      <c r="I167" s="187"/>
      <c r="K167" s="139"/>
    </row>
    <row r="168" spans="1:11" x14ac:dyDescent="0.2">
      <c r="A168" s="131" t="s">
        <v>484</v>
      </c>
      <c r="B168" s="187"/>
      <c r="C168" s="82"/>
      <c r="D168" s="354" t="s">
        <v>485</v>
      </c>
      <c r="E168" s="354" t="s">
        <v>673</v>
      </c>
      <c r="F168" s="354">
        <v>332</v>
      </c>
      <c r="G168" s="411">
        <v>8.2359653692540506E-3</v>
      </c>
      <c r="H168" s="82"/>
      <c r="I168" s="187"/>
      <c r="K168" s="139"/>
    </row>
    <row r="169" spans="1:11" x14ac:dyDescent="0.2">
      <c r="A169" s="131" t="s">
        <v>486</v>
      </c>
      <c r="B169" s="187"/>
      <c r="C169" s="82"/>
      <c r="D169" s="380" t="s">
        <v>487</v>
      </c>
      <c r="E169" s="380" t="s">
        <v>673</v>
      </c>
      <c r="F169" s="380">
        <v>34</v>
      </c>
      <c r="G169" s="412">
        <v>8.4344223661035448E-4</v>
      </c>
      <c r="H169" s="82"/>
      <c r="I169" s="187"/>
      <c r="K169" s="139"/>
    </row>
    <row r="170" spans="1:11" x14ac:dyDescent="0.2">
      <c r="A170" s="131">
        <v>0</v>
      </c>
      <c r="B170" s="187"/>
      <c r="C170" s="82"/>
      <c r="D170" s="354" t="s">
        <v>488</v>
      </c>
      <c r="E170" s="354" t="s">
        <v>673</v>
      </c>
      <c r="F170" s="354">
        <v>30</v>
      </c>
      <c r="G170" s="411">
        <v>7.442137381856069E-4</v>
      </c>
      <c r="H170" s="82"/>
      <c r="I170" s="187"/>
      <c r="K170" s="139"/>
    </row>
    <row r="171" spans="1:11" x14ac:dyDescent="0.2">
      <c r="A171" s="131" t="s">
        <v>489</v>
      </c>
      <c r="B171" s="187"/>
      <c r="C171" s="82"/>
      <c r="D171" s="380" t="s">
        <v>490</v>
      </c>
      <c r="E171" s="380" t="s">
        <v>673</v>
      </c>
      <c r="F171" s="380">
        <v>80</v>
      </c>
      <c r="G171" s="412">
        <v>1.9845699684949516E-3</v>
      </c>
      <c r="H171" s="82"/>
      <c r="I171" s="187"/>
      <c r="K171" s="139"/>
    </row>
    <row r="172" spans="1:11" x14ac:dyDescent="0.2">
      <c r="A172" s="131" t="s">
        <v>491</v>
      </c>
      <c r="B172" s="187"/>
      <c r="C172" s="82"/>
      <c r="D172" s="354" t="s">
        <v>492</v>
      </c>
      <c r="E172" s="354" t="s">
        <v>673</v>
      </c>
      <c r="F172" s="354">
        <v>41</v>
      </c>
      <c r="G172" s="411">
        <v>1.0170921088536627E-3</v>
      </c>
      <c r="H172" s="82"/>
      <c r="I172" s="187"/>
      <c r="K172" s="139"/>
    </row>
    <row r="173" spans="1:11" x14ac:dyDescent="0.2">
      <c r="A173" s="131">
        <v>0</v>
      </c>
      <c r="B173" s="187"/>
      <c r="C173" s="82"/>
      <c r="D173" s="380" t="s">
        <v>493</v>
      </c>
      <c r="E173" s="380" t="s">
        <v>673</v>
      </c>
      <c r="F173" s="380">
        <v>22</v>
      </c>
      <c r="G173" s="412">
        <v>5.4575674133611174E-4</v>
      </c>
      <c r="H173" s="82"/>
      <c r="I173" s="187"/>
      <c r="K173" s="139"/>
    </row>
    <row r="174" spans="1:11" x14ac:dyDescent="0.2">
      <c r="A174" s="131" t="s">
        <v>494</v>
      </c>
      <c r="B174" s="187"/>
      <c r="C174" s="82"/>
      <c r="D174" s="354" t="s">
        <v>495</v>
      </c>
      <c r="E174" s="354" t="s">
        <v>673</v>
      </c>
      <c r="F174" s="354">
        <v>512</v>
      </c>
      <c r="G174" s="411">
        <v>1.2701247798367692E-2</v>
      </c>
      <c r="H174" s="82"/>
      <c r="I174" s="187"/>
      <c r="K174" s="139"/>
    </row>
    <row r="175" spans="1:11" x14ac:dyDescent="0.2">
      <c r="A175" s="131" t="s">
        <v>496</v>
      </c>
      <c r="B175" s="187"/>
      <c r="C175" s="82"/>
      <c r="D175" s="380" t="s">
        <v>497</v>
      </c>
      <c r="E175" s="380" t="s">
        <v>673</v>
      </c>
      <c r="F175" s="380">
        <v>12</v>
      </c>
      <c r="G175" s="412">
        <v>2.9768549527424274E-4</v>
      </c>
      <c r="H175" s="82"/>
      <c r="I175" s="187"/>
      <c r="K175" s="139"/>
    </row>
    <row r="176" spans="1:11" x14ac:dyDescent="0.2">
      <c r="A176" s="131" t="s">
        <v>498</v>
      </c>
      <c r="B176" s="187"/>
      <c r="C176" s="82"/>
      <c r="D176" s="354" t="s">
        <v>499</v>
      </c>
      <c r="E176" s="354" t="s">
        <v>673</v>
      </c>
      <c r="F176" s="354">
        <v>41</v>
      </c>
      <c r="G176" s="411">
        <v>1.0170921088536627E-3</v>
      </c>
      <c r="H176" s="82"/>
      <c r="I176" s="187"/>
      <c r="K176" s="139"/>
    </row>
    <row r="177" spans="1:11" x14ac:dyDescent="0.2">
      <c r="A177" s="131" t="s">
        <v>500</v>
      </c>
      <c r="B177" s="187"/>
      <c r="C177" s="82" t="s">
        <v>13</v>
      </c>
      <c r="D177" s="380" t="s">
        <v>501</v>
      </c>
      <c r="E177" s="380">
        <v>3</v>
      </c>
      <c r="F177" s="380">
        <v>168</v>
      </c>
      <c r="G177" s="412">
        <v>4.167596933839399E-3</v>
      </c>
      <c r="H177" s="82"/>
      <c r="I177" s="187"/>
      <c r="K177" s="139"/>
    </row>
    <row r="178" spans="1:11" x14ac:dyDescent="0.2">
      <c r="A178" s="131" t="s">
        <v>502</v>
      </c>
      <c r="B178" s="187"/>
      <c r="C178" s="82"/>
      <c r="D178" s="354" t="s">
        <v>503</v>
      </c>
      <c r="E178" s="354" t="s">
        <v>673</v>
      </c>
      <c r="F178" s="354">
        <v>263</v>
      </c>
      <c r="G178" s="411">
        <v>6.5242737714271536E-3</v>
      </c>
      <c r="H178" s="82"/>
      <c r="I178" s="187"/>
      <c r="K178" s="139"/>
    </row>
    <row r="179" spans="1:11" x14ac:dyDescent="0.2">
      <c r="A179" s="131" t="s">
        <v>504</v>
      </c>
      <c r="B179" s="187"/>
      <c r="C179" s="82"/>
      <c r="D179" s="380" t="s">
        <v>505</v>
      </c>
      <c r="E179" s="380" t="s">
        <v>673</v>
      </c>
      <c r="F179" s="380">
        <v>397</v>
      </c>
      <c r="G179" s="412">
        <v>9.8484284686561983E-3</v>
      </c>
      <c r="H179" s="82"/>
      <c r="I179" s="187"/>
      <c r="K179" s="139"/>
    </row>
    <row r="180" spans="1:11" x14ac:dyDescent="0.2">
      <c r="A180" s="131" t="s">
        <v>506</v>
      </c>
      <c r="B180" s="187"/>
      <c r="C180" s="82"/>
      <c r="D180" s="354" t="s">
        <v>507</v>
      </c>
      <c r="E180" s="354" t="s">
        <v>673</v>
      </c>
      <c r="F180" s="354">
        <v>10</v>
      </c>
      <c r="G180" s="411">
        <v>2.4807124606186895E-4</v>
      </c>
      <c r="H180" s="82"/>
      <c r="I180" s="187"/>
      <c r="K180" s="139"/>
    </row>
    <row r="181" spans="1:11" x14ac:dyDescent="0.2">
      <c r="A181" s="131" t="s">
        <v>508</v>
      </c>
      <c r="B181" s="187"/>
      <c r="C181" s="82"/>
      <c r="D181" s="380" t="s">
        <v>509</v>
      </c>
      <c r="E181" s="380" t="s">
        <v>673</v>
      </c>
      <c r="F181" s="380">
        <v>51</v>
      </c>
      <c r="G181" s="412">
        <v>1.2651633549155318E-3</v>
      </c>
      <c r="H181" s="82"/>
      <c r="I181" s="187"/>
      <c r="K181" s="139"/>
    </row>
    <row r="182" spans="1:11" x14ac:dyDescent="0.2">
      <c r="A182" s="131" t="s">
        <v>510</v>
      </c>
      <c r="B182" s="187"/>
      <c r="C182" s="82"/>
      <c r="D182" s="354" t="s">
        <v>511</v>
      </c>
      <c r="E182" s="354">
        <v>4</v>
      </c>
      <c r="F182" s="354">
        <v>57</v>
      </c>
      <c r="G182" s="411">
        <v>1.4140061025526532E-3</v>
      </c>
      <c r="H182" s="82"/>
      <c r="I182" s="187"/>
      <c r="K182" s="139"/>
    </row>
    <row r="183" spans="1:11" x14ac:dyDescent="0.2">
      <c r="A183" s="131" t="s">
        <v>512</v>
      </c>
      <c r="B183" s="187"/>
      <c r="C183" s="82"/>
      <c r="D183" s="380" t="s">
        <v>513</v>
      </c>
      <c r="E183" s="380">
        <v>8</v>
      </c>
      <c r="F183" s="380">
        <v>89</v>
      </c>
      <c r="G183" s="412">
        <v>2.2078340899506338E-3</v>
      </c>
      <c r="H183" s="82"/>
      <c r="I183" s="187"/>
      <c r="K183" s="139"/>
    </row>
    <row r="184" spans="1:11" x14ac:dyDescent="0.2">
      <c r="A184" s="131" t="s">
        <v>514</v>
      </c>
      <c r="B184" s="187"/>
      <c r="C184" s="82"/>
      <c r="D184" s="354" t="s">
        <v>515</v>
      </c>
      <c r="E184" s="354" t="s">
        <v>673</v>
      </c>
      <c r="F184" s="354">
        <v>140</v>
      </c>
      <c r="G184" s="411">
        <v>3.4729974448661654E-3</v>
      </c>
      <c r="H184" s="82"/>
      <c r="I184" s="187"/>
      <c r="K184" s="139"/>
    </row>
    <row r="185" spans="1:11" x14ac:dyDescent="0.2">
      <c r="A185" s="131">
        <v>0</v>
      </c>
      <c r="B185" s="187"/>
      <c r="C185" s="82"/>
      <c r="D185" s="380" t="s">
        <v>516</v>
      </c>
      <c r="E185" s="380" t="s">
        <v>673</v>
      </c>
      <c r="F185" s="380">
        <v>120</v>
      </c>
      <c r="G185" s="412">
        <v>2.9768549527424276E-3</v>
      </c>
      <c r="H185" s="82"/>
      <c r="I185" s="187"/>
      <c r="K185" s="139"/>
    </row>
    <row r="186" spans="1:11" x14ac:dyDescent="0.2">
      <c r="A186" s="131" t="s">
        <v>517</v>
      </c>
      <c r="B186" s="187"/>
      <c r="C186" s="82"/>
      <c r="D186" s="354" t="s">
        <v>518</v>
      </c>
      <c r="E186" s="354">
        <v>2</v>
      </c>
      <c r="F186" s="354">
        <v>348</v>
      </c>
      <c r="G186" s="411">
        <v>8.6328793629530404E-3</v>
      </c>
      <c r="H186" s="82"/>
      <c r="I186" s="187"/>
      <c r="K186" s="139"/>
    </row>
    <row r="187" spans="1:11" x14ac:dyDescent="0.2">
      <c r="A187" s="131" t="s">
        <v>519</v>
      </c>
      <c r="B187" s="187"/>
      <c r="C187" s="82"/>
      <c r="D187" s="380" t="s">
        <v>520</v>
      </c>
      <c r="E187" s="380">
        <v>5</v>
      </c>
      <c r="F187" s="380">
        <v>98</v>
      </c>
      <c r="G187" s="412">
        <v>2.4310982114063161E-3</v>
      </c>
      <c r="H187" s="82"/>
      <c r="I187" s="187"/>
      <c r="K187" s="139"/>
    </row>
    <row r="188" spans="1:11" x14ac:dyDescent="0.2">
      <c r="A188" s="131">
        <v>0</v>
      </c>
      <c r="B188" s="187"/>
      <c r="C188" s="82"/>
      <c r="D188" s="354" t="s">
        <v>521</v>
      </c>
      <c r="E188" s="354" t="s">
        <v>673</v>
      </c>
      <c r="F188" s="354">
        <v>75</v>
      </c>
      <c r="G188" s="411">
        <v>1.8605343454640173E-3</v>
      </c>
      <c r="H188" s="82"/>
      <c r="I188" s="187"/>
      <c r="K188" s="139"/>
    </row>
    <row r="189" spans="1:11" x14ac:dyDescent="0.2">
      <c r="A189" s="131" t="s">
        <v>522</v>
      </c>
      <c r="B189" s="187"/>
      <c r="C189" s="82"/>
      <c r="D189" s="380" t="s">
        <v>523</v>
      </c>
      <c r="E189" s="380" t="s">
        <v>673</v>
      </c>
      <c r="F189" s="380">
        <v>51</v>
      </c>
      <c r="G189" s="412">
        <v>1.2651633549155318E-3</v>
      </c>
      <c r="H189" s="82"/>
      <c r="I189" s="187"/>
      <c r="K189" s="139"/>
    </row>
    <row r="190" spans="1:11" x14ac:dyDescent="0.2">
      <c r="A190" s="131">
        <v>0</v>
      </c>
      <c r="B190" s="187"/>
      <c r="C190" s="82"/>
      <c r="D190" s="354" t="s">
        <v>524</v>
      </c>
      <c r="E190" s="354" t="s">
        <v>673</v>
      </c>
      <c r="F190" s="354">
        <v>10</v>
      </c>
      <c r="G190" s="411">
        <v>2.4807124606186895E-4</v>
      </c>
      <c r="H190" s="82"/>
      <c r="I190" s="187"/>
      <c r="K190" s="139"/>
    </row>
    <row r="191" spans="1:11" x14ac:dyDescent="0.2">
      <c r="A191" s="131">
        <v>0</v>
      </c>
      <c r="B191" s="187"/>
      <c r="C191" s="82"/>
      <c r="D191" s="380" t="s">
        <v>525</v>
      </c>
      <c r="E191" s="380" t="s">
        <v>673</v>
      </c>
      <c r="F191" s="380">
        <v>298</v>
      </c>
      <c r="G191" s="412">
        <v>7.3925231326436953E-3</v>
      </c>
      <c r="H191" s="82"/>
      <c r="I191" s="187"/>
      <c r="K191" s="139"/>
    </row>
    <row r="192" spans="1:11" x14ac:dyDescent="0.2">
      <c r="A192" s="131" t="s">
        <v>526</v>
      </c>
      <c r="B192" s="187"/>
      <c r="C192" s="82"/>
      <c r="D192" s="354" t="s">
        <v>527</v>
      </c>
      <c r="E192" s="354" t="s">
        <v>673</v>
      </c>
      <c r="F192" s="354">
        <v>26</v>
      </c>
      <c r="G192" s="411">
        <v>6.4498523976085932E-4</v>
      </c>
      <c r="H192" s="82"/>
      <c r="I192" s="187"/>
      <c r="K192" s="139"/>
    </row>
    <row r="193" spans="1:11" x14ac:dyDescent="0.2">
      <c r="A193" s="131" t="s">
        <v>528</v>
      </c>
      <c r="B193" s="187"/>
      <c r="C193" s="82"/>
      <c r="D193" s="380" t="s">
        <v>529</v>
      </c>
      <c r="E193" s="380" t="s">
        <v>673</v>
      </c>
      <c r="F193" s="380">
        <v>925</v>
      </c>
      <c r="G193" s="412">
        <v>2.294659026072288E-2</v>
      </c>
      <c r="H193" s="82"/>
      <c r="I193" s="187"/>
      <c r="K193" s="139"/>
    </row>
    <row r="194" spans="1:11" x14ac:dyDescent="0.2">
      <c r="A194" s="131" t="s">
        <v>530</v>
      </c>
      <c r="B194" s="187"/>
      <c r="C194" s="82"/>
      <c r="D194" s="354" t="s">
        <v>531</v>
      </c>
      <c r="E194" s="354" t="s">
        <v>673</v>
      </c>
      <c r="F194" s="354">
        <v>124</v>
      </c>
      <c r="G194" s="411">
        <v>3.0760834511671751E-3</v>
      </c>
      <c r="H194" s="82"/>
      <c r="I194" s="187"/>
      <c r="K194" s="139"/>
    </row>
    <row r="195" spans="1:11" x14ac:dyDescent="0.2">
      <c r="A195" s="131" t="s">
        <v>532</v>
      </c>
      <c r="B195" s="187"/>
      <c r="C195" s="82"/>
      <c r="D195" s="380" t="s">
        <v>533</v>
      </c>
      <c r="E195" s="380" t="s">
        <v>673</v>
      </c>
      <c r="F195" s="380">
        <v>147</v>
      </c>
      <c r="G195" s="412">
        <v>3.6466473171094739E-3</v>
      </c>
      <c r="H195" s="82"/>
      <c r="I195" s="187"/>
      <c r="K195" s="139"/>
    </row>
    <row r="196" spans="1:11" x14ac:dyDescent="0.2">
      <c r="A196" s="131" t="s">
        <v>534</v>
      </c>
      <c r="B196" s="187"/>
      <c r="C196" s="82"/>
      <c r="D196" s="354" t="s">
        <v>535</v>
      </c>
      <c r="E196" s="354" t="s">
        <v>673</v>
      </c>
      <c r="F196" s="354">
        <v>24</v>
      </c>
      <c r="G196" s="411">
        <v>5.9537099054848548E-4</v>
      </c>
      <c r="H196" s="82"/>
      <c r="I196" s="187"/>
      <c r="K196" s="139"/>
    </row>
    <row r="197" spans="1:11" x14ac:dyDescent="0.2">
      <c r="A197" s="131" t="s">
        <v>536</v>
      </c>
      <c r="B197" s="187"/>
      <c r="C197" s="82"/>
      <c r="D197" s="380" t="s">
        <v>537</v>
      </c>
      <c r="E197" s="380">
        <v>3</v>
      </c>
      <c r="F197" s="380">
        <v>48</v>
      </c>
      <c r="G197" s="412">
        <v>1.190741981096971E-3</v>
      </c>
      <c r="H197" s="82"/>
      <c r="I197" s="187"/>
      <c r="K197" s="139"/>
    </row>
    <row r="198" spans="1:11" x14ac:dyDescent="0.2">
      <c r="A198" s="131" t="s">
        <v>538</v>
      </c>
      <c r="B198" s="187"/>
      <c r="C198" s="82"/>
      <c r="D198" s="354" t="s">
        <v>539</v>
      </c>
      <c r="E198" s="354">
        <v>3</v>
      </c>
      <c r="F198" s="354">
        <v>13</v>
      </c>
      <c r="G198" s="411">
        <v>3.2249261988042966E-4</v>
      </c>
      <c r="H198" s="82"/>
      <c r="I198" s="187"/>
      <c r="K198" s="139"/>
    </row>
    <row r="199" spans="1:11" x14ac:dyDescent="0.2">
      <c r="A199" s="131" t="s">
        <v>540</v>
      </c>
      <c r="B199" s="187"/>
      <c r="C199" s="82"/>
      <c r="D199" s="380" t="s">
        <v>541</v>
      </c>
      <c r="E199" s="380" t="s">
        <v>673</v>
      </c>
      <c r="F199" s="380">
        <v>32</v>
      </c>
      <c r="G199" s="412">
        <v>7.9382798739798075E-4</v>
      </c>
      <c r="H199" s="82"/>
      <c r="I199" s="187"/>
      <c r="K199" s="139"/>
    </row>
    <row r="200" spans="1:11" x14ac:dyDescent="0.2">
      <c r="A200" s="131" t="s">
        <v>542</v>
      </c>
      <c r="B200" s="187"/>
      <c r="C200" s="82"/>
      <c r="D200" s="354" t="s">
        <v>543</v>
      </c>
      <c r="E200" s="354" t="s">
        <v>673</v>
      </c>
      <c r="F200" s="354">
        <v>50</v>
      </c>
      <c r="G200" s="411">
        <v>1.2403562303093449E-3</v>
      </c>
      <c r="H200" s="82"/>
      <c r="I200" s="187"/>
      <c r="K200" s="139"/>
    </row>
    <row r="201" spans="1:11" x14ac:dyDescent="0.2">
      <c r="A201" s="131" t="s">
        <v>544</v>
      </c>
      <c r="B201" s="187"/>
      <c r="C201" s="82"/>
      <c r="D201" s="380" t="s">
        <v>545</v>
      </c>
      <c r="E201" s="380">
        <v>1</v>
      </c>
      <c r="F201" s="380">
        <v>65</v>
      </c>
      <c r="G201" s="412">
        <v>1.6124630994021484E-3</v>
      </c>
      <c r="H201" s="82"/>
      <c r="I201" s="187"/>
      <c r="K201" s="139"/>
    </row>
    <row r="202" spans="1:11" x14ac:dyDescent="0.2">
      <c r="A202" s="131" t="s">
        <v>546</v>
      </c>
      <c r="B202" s="187"/>
      <c r="C202" s="82"/>
      <c r="D202" s="354" t="s">
        <v>547</v>
      </c>
      <c r="E202" s="354">
        <v>1</v>
      </c>
      <c r="F202" s="354">
        <v>6</v>
      </c>
      <c r="G202" s="411">
        <v>1.4884274763712137E-4</v>
      </c>
      <c r="H202" s="82"/>
      <c r="I202" s="187"/>
      <c r="K202" s="139"/>
    </row>
    <row r="203" spans="1:11" ht="15" x14ac:dyDescent="0.2">
      <c r="A203" s="131">
        <v>0</v>
      </c>
      <c r="B203" s="187"/>
      <c r="C203" s="82"/>
      <c r="D203" s="382" t="s">
        <v>548</v>
      </c>
      <c r="E203" s="381">
        <v>192</v>
      </c>
      <c r="F203" s="381">
        <v>6543</v>
      </c>
      <c r="G203" s="410">
        <v>0.16231301629828088</v>
      </c>
      <c r="H203" s="82"/>
      <c r="I203" s="187"/>
      <c r="K203" s="139"/>
    </row>
    <row r="204" spans="1:11" x14ac:dyDescent="0.2">
      <c r="A204" s="131" t="s">
        <v>549</v>
      </c>
      <c r="B204" s="187"/>
      <c r="C204" s="82"/>
      <c r="D204" s="354" t="s">
        <v>550</v>
      </c>
      <c r="E204" s="354">
        <v>6</v>
      </c>
      <c r="F204" s="354">
        <v>514</v>
      </c>
      <c r="G204" s="411">
        <v>1.2750862047580065E-2</v>
      </c>
      <c r="H204" s="82"/>
      <c r="I204" s="187"/>
      <c r="K204" s="139"/>
    </row>
    <row r="205" spans="1:11" x14ac:dyDescent="0.2">
      <c r="A205" s="131" t="s">
        <v>551</v>
      </c>
      <c r="B205" s="187"/>
      <c r="C205" s="82"/>
      <c r="D205" s="380" t="s">
        <v>552</v>
      </c>
      <c r="E205" s="380">
        <v>6</v>
      </c>
      <c r="F205" s="380">
        <v>168</v>
      </c>
      <c r="G205" s="412">
        <v>4.167596933839399E-3</v>
      </c>
      <c r="H205" s="82"/>
      <c r="I205" s="187"/>
      <c r="K205" s="139"/>
    </row>
    <row r="206" spans="1:11" x14ac:dyDescent="0.2">
      <c r="A206" s="131" t="s">
        <v>553</v>
      </c>
      <c r="B206" s="187"/>
      <c r="C206" s="82"/>
      <c r="D206" s="354" t="s">
        <v>554</v>
      </c>
      <c r="E206" s="354">
        <v>21</v>
      </c>
      <c r="F206" s="354">
        <v>299</v>
      </c>
      <c r="G206" s="411">
        <v>7.4173302572498817E-3</v>
      </c>
      <c r="H206" s="82"/>
      <c r="I206" s="187"/>
      <c r="K206" s="139"/>
    </row>
    <row r="207" spans="1:11" x14ac:dyDescent="0.2">
      <c r="A207" s="131" t="s">
        <v>555</v>
      </c>
      <c r="B207" s="187"/>
      <c r="C207" s="82"/>
      <c r="D207" s="380" t="s">
        <v>556</v>
      </c>
      <c r="E207" s="380">
        <v>4</v>
      </c>
      <c r="F207" s="380">
        <v>141</v>
      </c>
      <c r="G207" s="412">
        <v>3.4978045694723523E-3</v>
      </c>
      <c r="H207" s="82"/>
      <c r="I207" s="187"/>
      <c r="K207" s="139"/>
    </row>
    <row r="208" spans="1:11" x14ac:dyDescent="0.2">
      <c r="A208" s="131" t="s">
        <v>557</v>
      </c>
      <c r="B208" s="187"/>
      <c r="C208" s="82"/>
      <c r="D208" s="354" t="s">
        <v>558</v>
      </c>
      <c r="E208" s="354">
        <v>9</v>
      </c>
      <c r="F208" s="354">
        <v>416</v>
      </c>
      <c r="G208" s="411">
        <v>1.0319763836173749E-2</v>
      </c>
      <c r="H208" s="82"/>
      <c r="I208" s="187"/>
      <c r="K208" s="139"/>
    </row>
    <row r="209" spans="1:11" x14ac:dyDescent="0.2">
      <c r="A209" s="131" t="s">
        <v>559</v>
      </c>
      <c r="B209" s="187"/>
      <c r="C209" s="82"/>
      <c r="D209" s="380" t="s">
        <v>560</v>
      </c>
      <c r="E209" s="380" t="s">
        <v>673</v>
      </c>
      <c r="F209" s="380">
        <v>174</v>
      </c>
      <c r="G209" s="412">
        <v>4.3164396814765202E-3</v>
      </c>
      <c r="H209" s="82"/>
      <c r="I209" s="187"/>
      <c r="K209" s="139"/>
    </row>
    <row r="210" spans="1:11" x14ac:dyDescent="0.2">
      <c r="A210" s="131" t="s">
        <v>561</v>
      </c>
      <c r="B210" s="187"/>
      <c r="C210" s="82"/>
      <c r="D210" s="354" t="s">
        <v>562</v>
      </c>
      <c r="E210" s="354">
        <v>4</v>
      </c>
      <c r="F210" s="354">
        <v>155</v>
      </c>
      <c r="G210" s="411">
        <v>3.8451043139589689E-3</v>
      </c>
      <c r="H210" s="82"/>
      <c r="I210" s="187"/>
      <c r="K210" s="139"/>
    </row>
    <row r="211" spans="1:11" x14ac:dyDescent="0.2">
      <c r="A211" s="131" t="s">
        <v>563</v>
      </c>
      <c r="B211" s="187"/>
      <c r="C211" s="82"/>
      <c r="D211" s="380" t="s">
        <v>564</v>
      </c>
      <c r="E211" s="380">
        <v>4</v>
      </c>
      <c r="F211" s="380">
        <v>478</v>
      </c>
      <c r="G211" s="412">
        <v>1.1857805561757336E-2</v>
      </c>
      <c r="H211" s="82"/>
      <c r="I211" s="187"/>
      <c r="K211" s="139"/>
    </row>
    <row r="212" spans="1:11" x14ac:dyDescent="0.2">
      <c r="A212" s="131" t="s">
        <v>565</v>
      </c>
      <c r="B212" s="187"/>
      <c r="C212" s="82"/>
      <c r="D212" s="354" t="s">
        <v>566</v>
      </c>
      <c r="E212" s="354" t="s">
        <v>673</v>
      </c>
      <c r="F212" s="354">
        <v>155</v>
      </c>
      <c r="G212" s="411">
        <v>3.8451043139589689E-3</v>
      </c>
      <c r="H212" s="82"/>
      <c r="I212" s="187"/>
      <c r="K212" s="139"/>
    </row>
    <row r="213" spans="1:11" x14ac:dyDescent="0.2">
      <c r="A213" s="131" t="s">
        <v>567</v>
      </c>
      <c r="B213" s="187"/>
      <c r="C213" s="82"/>
      <c r="D213" s="380" t="s">
        <v>568</v>
      </c>
      <c r="E213" s="380">
        <v>19</v>
      </c>
      <c r="F213" s="380">
        <v>275</v>
      </c>
      <c r="G213" s="412">
        <v>6.8219592667013969E-3</v>
      </c>
      <c r="H213" s="82"/>
      <c r="I213" s="187"/>
      <c r="K213" s="139"/>
    </row>
    <row r="214" spans="1:11" x14ac:dyDescent="0.2">
      <c r="A214" s="131" t="s">
        <v>569</v>
      </c>
      <c r="B214" s="187"/>
      <c r="C214" s="82"/>
      <c r="D214" s="354" t="s">
        <v>570</v>
      </c>
      <c r="E214" s="354">
        <v>10</v>
      </c>
      <c r="F214" s="354">
        <v>97</v>
      </c>
      <c r="G214" s="411">
        <v>2.4062910868001288E-3</v>
      </c>
      <c r="H214" s="82"/>
      <c r="I214" s="187"/>
      <c r="K214" s="139"/>
    </row>
    <row r="215" spans="1:11" x14ac:dyDescent="0.2">
      <c r="A215" s="131" t="s">
        <v>571</v>
      </c>
      <c r="B215" s="187"/>
      <c r="C215" s="82"/>
      <c r="D215" s="380" t="s">
        <v>572</v>
      </c>
      <c r="E215" s="380">
        <v>5</v>
      </c>
      <c r="F215" s="380">
        <v>327</v>
      </c>
      <c r="G215" s="412">
        <v>8.1119297462231149E-3</v>
      </c>
      <c r="H215" s="82"/>
      <c r="I215" s="187"/>
      <c r="K215" s="139"/>
    </row>
    <row r="216" spans="1:11" x14ac:dyDescent="0.2">
      <c r="A216" s="131" t="s">
        <v>573</v>
      </c>
      <c r="B216" s="187"/>
      <c r="C216" s="82"/>
      <c r="D216" s="354" t="s">
        <v>574</v>
      </c>
      <c r="E216" s="354">
        <v>4</v>
      </c>
      <c r="F216" s="354">
        <v>91</v>
      </c>
      <c r="G216" s="411">
        <v>2.2574483391630076E-3</v>
      </c>
      <c r="H216" s="82"/>
      <c r="I216" s="187"/>
      <c r="K216" s="139"/>
    </row>
    <row r="217" spans="1:11" x14ac:dyDescent="0.2">
      <c r="A217" s="131" t="s">
        <v>575</v>
      </c>
      <c r="B217" s="187"/>
      <c r="C217" s="82"/>
      <c r="D217" s="380" t="s">
        <v>576</v>
      </c>
      <c r="E217" s="380" t="s">
        <v>673</v>
      </c>
      <c r="F217" s="380">
        <v>203</v>
      </c>
      <c r="G217" s="412">
        <v>5.0358462950559398E-3</v>
      </c>
      <c r="H217" s="82"/>
      <c r="I217" s="187"/>
      <c r="K217" s="139"/>
    </row>
    <row r="218" spans="1:11" x14ac:dyDescent="0.2">
      <c r="A218" s="131" t="s">
        <v>577</v>
      </c>
      <c r="B218" s="187"/>
      <c r="C218" s="82"/>
      <c r="D218" s="354" t="s">
        <v>578</v>
      </c>
      <c r="E218" s="354">
        <v>10</v>
      </c>
      <c r="F218" s="354">
        <v>421</v>
      </c>
      <c r="G218" s="411">
        <v>1.0443799459204683E-2</v>
      </c>
      <c r="H218" s="82"/>
      <c r="I218" s="187"/>
      <c r="K218" s="139"/>
    </row>
    <row r="219" spans="1:11" x14ac:dyDescent="0.2">
      <c r="A219" s="131" t="s">
        <v>579</v>
      </c>
      <c r="B219" s="187"/>
      <c r="C219" s="82"/>
      <c r="D219" s="380" t="s">
        <v>580</v>
      </c>
      <c r="E219" s="380" t="s">
        <v>673</v>
      </c>
      <c r="F219" s="380">
        <v>246</v>
      </c>
      <c r="G219" s="412">
        <v>6.1025526531219764E-3</v>
      </c>
      <c r="H219" s="82"/>
      <c r="I219" s="187"/>
      <c r="K219" s="139"/>
    </row>
    <row r="220" spans="1:11" x14ac:dyDescent="0.2">
      <c r="A220" s="131" t="s">
        <v>581</v>
      </c>
      <c r="B220" s="187"/>
      <c r="C220" s="82"/>
      <c r="D220" s="354" t="s">
        <v>582</v>
      </c>
      <c r="E220" s="354">
        <v>29</v>
      </c>
      <c r="F220" s="354">
        <v>517</v>
      </c>
      <c r="G220" s="411">
        <v>1.2825283421398626E-2</v>
      </c>
      <c r="H220" s="82"/>
      <c r="I220" s="187"/>
      <c r="K220" s="139"/>
    </row>
    <row r="221" spans="1:11" x14ac:dyDescent="0.2">
      <c r="A221" s="131" t="s">
        <v>583</v>
      </c>
      <c r="B221" s="187"/>
      <c r="C221" s="82"/>
      <c r="D221" s="380" t="s">
        <v>584</v>
      </c>
      <c r="E221" s="380" t="s">
        <v>673</v>
      </c>
      <c r="F221" s="380">
        <v>267</v>
      </c>
      <c r="G221" s="412">
        <v>6.6235022698519011E-3</v>
      </c>
      <c r="H221" s="82"/>
      <c r="I221" s="187"/>
      <c r="K221" s="139"/>
    </row>
    <row r="222" spans="1:11" x14ac:dyDescent="0.2">
      <c r="A222" s="131" t="s">
        <v>585</v>
      </c>
      <c r="B222" s="187"/>
      <c r="C222" s="82"/>
      <c r="D222" s="354" t="s">
        <v>586</v>
      </c>
      <c r="E222" s="354" t="s">
        <v>673</v>
      </c>
      <c r="F222" s="354">
        <v>41</v>
      </c>
      <c r="G222" s="411">
        <v>1.0170921088536627E-3</v>
      </c>
      <c r="H222" s="82"/>
      <c r="I222" s="187"/>
      <c r="K222" s="139"/>
    </row>
    <row r="223" spans="1:11" x14ac:dyDescent="0.2">
      <c r="A223" s="131">
        <v>0</v>
      </c>
      <c r="B223" s="187"/>
      <c r="C223" s="82"/>
      <c r="D223" s="380" t="s">
        <v>587</v>
      </c>
      <c r="E223" s="380" t="s">
        <v>673</v>
      </c>
      <c r="F223" s="380">
        <v>14</v>
      </c>
      <c r="G223" s="412">
        <v>3.4729974448661653E-4</v>
      </c>
      <c r="H223" s="82"/>
      <c r="I223" s="187"/>
      <c r="K223" s="139"/>
    </row>
    <row r="224" spans="1:11" x14ac:dyDescent="0.2">
      <c r="A224" s="131" t="s">
        <v>588</v>
      </c>
      <c r="B224" s="187"/>
      <c r="C224" s="82"/>
      <c r="D224" s="354" t="s">
        <v>589</v>
      </c>
      <c r="E224" s="354">
        <v>9</v>
      </c>
      <c r="F224" s="354">
        <v>76</v>
      </c>
      <c r="G224" s="411">
        <v>1.8853414700702041E-3</v>
      </c>
      <c r="H224" s="82"/>
      <c r="I224" s="187"/>
      <c r="K224" s="139"/>
    </row>
    <row r="225" spans="1:11" x14ac:dyDescent="0.2">
      <c r="A225" s="131" t="s">
        <v>590</v>
      </c>
      <c r="B225" s="187"/>
      <c r="C225" s="82"/>
      <c r="D225" s="380" t="s">
        <v>591</v>
      </c>
      <c r="E225" s="380">
        <v>4</v>
      </c>
      <c r="F225" s="380">
        <v>62</v>
      </c>
      <c r="G225" s="412">
        <v>1.5380417255835875E-3</v>
      </c>
      <c r="H225" s="82"/>
      <c r="I225" s="187"/>
      <c r="K225" s="139"/>
    </row>
    <row r="226" spans="1:11" x14ac:dyDescent="0.2">
      <c r="A226" s="131" t="s">
        <v>592</v>
      </c>
      <c r="B226" s="187"/>
      <c r="C226" s="82"/>
      <c r="D226" s="354" t="s">
        <v>593</v>
      </c>
      <c r="E226" s="354" t="s">
        <v>673</v>
      </c>
      <c r="F226" s="354">
        <v>149</v>
      </c>
      <c r="G226" s="411">
        <v>3.6962615663218477E-3</v>
      </c>
      <c r="H226" s="82"/>
      <c r="I226" s="187"/>
      <c r="K226" s="139"/>
    </row>
    <row r="227" spans="1:11" x14ac:dyDescent="0.2">
      <c r="A227" s="131" t="s">
        <v>594</v>
      </c>
      <c r="B227" s="187"/>
      <c r="C227" s="82"/>
      <c r="D227" s="380" t="s">
        <v>595</v>
      </c>
      <c r="E227" s="380">
        <v>9</v>
      </c>
      <c r="F227" s="380">
        <v>128</v>
      </c>
      <c r="G227" s="412">
        <v>3.175311949591923E-3</v>
      </c>
      <c r="H227" s="82"/>
      <c r="I227" s="187"/>
      <c r="K227" s="139"/>
    </row>
    <row r="228" spans="1:11" x14ac:dyDescent="0.2">
      <c r="A228" s="131" t="s">
        <v>596</v>
      </c>
      <c r="B228" s="187"/>
      <c r="C228" s="82"/>
      <c r="D228" s="354" t="s">
        <v>597</v>
      </c>
      <c r="E228" s="354" t="s">
        <v>673</v>
      </c>
      <c r="F228" s="354">
        <v>88</v>
      </c>
      <c r="G228" s="411">
        <v>2.183026965344447E-3</v>
      </c>
      <c r="H228" s="82"/>
      <c r="I228" s="187"/>
      <c r="K228" s="139"/>
    </row>
    <row r="229" spans="1:11" x14ac:dyDescent="0.2">
      <c r="A229" s="131" t="s">
        <v>598</v>
      </c>
      <c r="B229" s="187"/>
      <c r="C229" s="82"/>
      <c r="D229" s="380" t="s">
        <v>599</v>
      </c>
      <c r="E229" s="380">
        <v>10</v>
      </c>
      <c r="F229" s="380">
        <v>127</v>
      </c>
      <c r="G229" s="412">
        <v>3.1505048249857357E-3</v>
      </c>
      <c r="H229" s="82"/>
      <c r="I229" s="187"/>
      <c r="K229" s="139"/>
    </row>
    <row r="230" spans="1:11" x14ac:dyDescent="0.2">
      <c r="A230" s="131" t="s">
        <v>600</v>
      </c>
      <c r="B230" s="187"/>
      <c r="C230" s="82"/>
      <c r="D230" s="354" t="s">
        <v>601</v>
      </c>
      <c r="E230" s="354" t="s">
        <v>673</v>
      </c>
      <c r="F230" s="354">
        <v>175</v>
      </c>
      <c r="G230" s="411">
        <v>4.3412468060827067E-3</v>
      </c>
      <c r="H230" s="82"/>
      <c r="I230" s="187"/>
      <c r="K230" s="139"/>
    </row>
    <row r="231" spans="1:11" x14ac:dyDescent="0.2">
      <c r="A231" s="131" t="s">
        <v>602</v>
      </c>
      <c r="B231" s="187"/>
      <c r="C231" s="82"/>
      <c r="D231" s="380" t="s">
        <v>603</v>
      </c>
      <c r="E231" s="380">
        <v>7</v>
      </c>
      <c r="F231" s="380">
        <v>100</v>
      </c>
      <c r="G231" s="412">
        <v>2.4807124606186898E-3</v>
      </c>
      <c r="H231" s="82"/>
      <c r="I231" s="187"/>
      <c r="K231" s="139"/>
    </row>
    <row r="232" spans="1:11" x14ac:dyDescent="0.2">
      <c r="A232" s="131" t="s">
        <v>604</v>
      </c>
      <c r="B232" s="187"/>
      <c r="C232" s="82"/>
      <c r="D232" s="354" t="s">
        <v>605</v>
      </c>
      <c r="E232" s="354">
        <v>1</v>
      </c>
      <c r="F232" s="354">
        <v>359</v>
      </c>
      <c r="G232" s="411">
        <v>8.9057577336210964E-3</v>
      </c>
      <c r="H232" s="82"/>
      <c r="I232" s="187"/>
      <c r="K232" s="139"/>
    </row>
    <row r="233" spans="1:11" x14ac:dyDescent="0.2">
      <c r="A233" s="131" t="s">
        <v>606</v>
      </c>
      <c r="B233" s="187"/>
      <c r="C233" s="82"/>
      <c r="D233" s="380" t="s">
        <v>607</v>
      </c>
      <c r="E233" s="380" t="s">
        <v>673</v>
      </c>
      <c r="F233" s="380">
        <v>77</v>
      </c>
      <c r="G233" s="412">
        <v>1.910148594676391E-3</v>
      </c>
      <c r="H233" s="82"/>
      <c r="I233" s="187"/>
      <c r="K233" s="139"/>
    </row>
    <row r="234" spans="1:11" x14ac:dyDescent="0.2">
      <c r="A234" s="131" t="s">
        <v>608</v>
      </c>
      <c r="B234" s="187"/>
      <c r="C234" s="82"/>
      <c r="D234" s="354" t="s">
        <v>609</v>
      </c>
      <c r="E234" s="354">
        <v>1</v>
      </c>
      <c r="F234" s="354">
        <v>57</v>
      </c>
      <c r="G234" s="411">
        <v>1.4140061025526532E-3</v>
      </c>
      <c r="H234" s="82"/>
      <c r="I234" s="187"/>
      <c r="K234" s="139"/>
    </row>
    <row r="235" spans="1:11" x14ac:dyDescent="0.2">
      <c r="A235" s="131" t="s">
        <v>610</v>
      </c>
      <c r="B235" s="187"/>
      <c r="C235" s="82"/>
      <c r="D235" s="380" t="s">
        <v>611</v>
      </c>
      <c r="E235" s="380">
        <v>13</v>
      </c>
      <c r="F235" s="380">
        <v>93</v>
      </c>
      <c r="G235" s="412">
        <v>2.3070625883753813E-3</v>
      </c>
      <c r="H235" s="82"/>
      <c r="I235" s="187"/>
      <c r="K235" s="139"/>
    </row>
    <row r="236" spans="1:11" x14ac:dyDescent="0.2">
      <c r="A236" s="131" t="s">
        <v>612</v>
      </c>
      <c r="B236" s="187"/>
      <c r="C236" s="82"/>
      <c r="D236" s="354" t="s">
        <v>613</v>
      </c>
      <c r="E236" s="354">
        <v>7</v>
      </c>
      <c r="F236" s="354">
        <v>39</v>
      </c>
      <c r="G236" s="411">
        <v>9.6747785964128893E-4</v>
      </c>
      <c r="H236" s="82"/>
      <c r="I236" s="187"/>
      <c r="K236" s="139"/>
    </row>
    <row r="237" spans="1:11" x14ac:dyDescent="0.2">
      <c r="A237" s="131" t="s">
        <v>614</v>
      </c>
      <c r="B237" s="187"/>
      <c r="C237" s="82"/>
      <c r="D237" s="380" t="s">
        <v>615</v>
      </c>
      <c r="E237" s="380" t="s">
        <v>673</v>
      </c>
      <c r="F237" s="380">
        <v>14</v>
      </c>
      <c r="G237" s="412">
        <v>3.4729974448661653E-4</v>
      </c>
      <c r="H237" s="82"/>
      <c r="I237" s="187"/>
      <c r="K237" s="139"/>
    </row>
    <row r="238" spans="1:11" ht="15" x14ac:dyDescent="0.2">
      <c r="A238" s="131">
        <v>0</v>
      </c>
      <c r="B238" s="187"/>
      <c r="C238" s="82"/>
      <c r="D238" s="382" t="s">
        <v>181</v>
      </c>
      <c r="E238" s="381">
        <v>11</v>
      </c>
      <c r="F238" s="381">
        <v>533</v>
      </c>
      <c r="G238" s="410">
        <v>1.3222197415097616E-2</v>
      </c>
      <c r="H238" s="82"/>
      <c r="I238" s="187"/>
      <c r="K238" s="139"/>
    </row>
    <row r="239" spans="1:11" x14ac:dyDescent="0.2">
      <c r="A239" s="131" t="s">
        <v>616</v>
      </c>
      <c r="B239" s="187"/>
      <c r="C239" s="82"/>
      <c r="D239" s="354" t="s">
        <v>617</v>
      </c>
      <c r="E239" s="354" t="s">
        <v>673</v>
      </c>
      <c r="F239" s="354">
        <v>76</v>
      </c>
      <c r="G239" s="411">
        <v>1.8853414700702041E-3</v>
      </c>
      <c r="H239" s="82"/>
      <c r="I239" s="187"/>
      <c r="K239" s="139"/>
    </row>
    <row r="240" spans="1:11" x14ac:dyDescent="0.2">
      <c r="A240" s="131" t="s">
        <v>618</v>
      </c>
      <c r="B240" s="187"/>
      <c r="C240" s="82"/>
      <c r="D240" s="380" t="s">
        <v>619</v>
      </c>
      <c r="E240" s="380" t="s">
        <v>673</v>
      </c>
      <c r="F240" s="380">
        <v>33</v>
      </c>
      <c r="G240" s="412">
        <v>8.1863511200416762E-4</v>
      </c>
      <c r="H240" s="82"/>
      <c r="I240" s="187"/>
      <c r="K240" s="139"/>
    </row>
    <row r="241" spans="1:11" x14ac:dyDescent="0.2">
      <c r="A241" s="131">
        <v>0</v>
      </c>
      <c r="B241" s="187"/>
      <c r="C241" s="82"/>
      <c r="D241" s="354" t="s">
        <v>620</v>
      </c>
      <c r="E241" s="354" t="s">
        <v>673</v>
      </c>
      <c r="F241" s="354">
        <v>19</v>
      </c>
      <c r="G241" s="411">
        <v>4.7133536751755103E-4</v>
      </c>
      <c r="H241" s="82"/>
      <c r="I241" s="187"/>
      <c r="K241" s="139"/>
    </row>
    <row r="242" spans="1:11" x14ac:dyDescent="0.2">
      <c r="A242" s="131" t="s">
        <v>621</v>
      </c>
      <c r="B242" s="187"/>
      <c r="C242" s="82"/>
      <c r="D242" s="380" t="s">
        <v>622</v>
      </c>
      <c r="E242" s="380" t="s">
        <v>673</v>
      </c>
      <c r="F242" s="380">
        <v>64</v>
      </c>
      <c r="G242" s="412">
        <v>1.5876559747959615E-3</v>
      </c>
      <c r="H242" s="82"/>
      <c r="I242" s="187"/>
      <c r="K242" s="139"/>
    </row>
    <row r="243" spans="1:11" x14ac:dyDescent="0.2">
      <c r="A243" s="131" t="s">
        <v>623</v>
      </c>
      <c r="B243" s="187"/>
      <c r="C243" s="82"/>
      <c r="D243" s="354" t="s">
        <v>624</v>
      </c>
      <c r="E243" s="354">
        <v>2</v>
      </c>
      <c r="F243" s="354">
        <v>70</v>
      </c>
      <c r="G243" s="411">
        <v>1.7364987224330827E-3</v>
      </c>
      <c r="H243" s="82"/>
      <c r="I243" s="187"/>
      <c r="K243" s="139"/>
    </row>
    <row r="244" spans="1:11" x14ac:dyDescent="0.2">
      <c r="A244" s="131" t="s">
        <v>625</v>
      </c>
      <c r="B244" s="187"/>
      <c r="C244" s="82"/>
      <c r="D244" s="380" t="s">
        <v>626</v>
      </c>
      <c r="E244" s="380" t="s">
        <v>673</v>
      </c>
      <c r="F244" s="380">
        <v>62</v>
      </c>
      <c r="G244" s="412">
        <v>1.5380417255835875E-3</v>
      </c>
      <c r="H244" s="82"/>
      <c r="I244" s="187"/>
      <c r="K244" s="139"/>
    </row>
    <row r="245" spans="1:11" x14ac:dyDescent="0.2">
      <c r="A245" s="131" t="s">
        <v>627</v>
      </c>
      <c r="B245" s="187"/>
      <c r="C245" s="82"/>
      <c r="D245" s="354" t="s">
        <v>628</v>
      </c>
      <c r="E245" s="354">
        <v>4</v>
      </c>
      <c r="F245" s="354">
        <v>161</v>
      </c>
      <c r="G245" s="411">
        <v>3.9939470615960905E-3</v>
      </c>
      <c r="H245" s="82"/>
      <c r="I245" s="187"/>
      <c r="K245" s="139"/>
    </row>
    <row r="246" spans="1:11" x14ac:dyDescent="0.2">
      <c r="A246" s="131" t="s">
        <v>629</v>
      </c>
      <c r="B246" s="187"/>
      <c r="C246" s="82"/>
      <c r="D246" s="380" t="s">
        <v>630</v>
      </c>
      <c r="E246" s="380">
        <v>1</v>
      </c>
      <c r="F246" s="380">
        <v>6</v>
      </c>
      <c r="G246" s="412">
        <v>1.4884274763712137E-4</v>
      </c>
      <c r="H246" s="82"/>
      <c r="I246" s="187"/>
      <c r="K246" s="139"/>
    </row>
    <row r="247" spans="1:11" x14ac:dyDescent="0.2">
      <c r="A247" s="131" t="s">
        <v>631</v>
      </c>
      <c r="B247" s="187"/>
      <c r="C247" s="82"/>
      <c r="D247" s="354" t="s">
        <v>632</v>
      </c>
      <c r="E247" s="354">
        <v>1</v>
      </c>
      <c r="F247" s="354">
        <v>17</v>
      </c>
      <c r="G247" s="411">
        <v>4.2172111830517724E-4</v>
      </c>
      <c r="H247" s="82"/>
      <c r="I247" s="187"/>
      <c r="K247" s="139"/>
    </row>
    <row r="248" spans="1:11" x14ac:dyDescent="0.2">
      <c r="A248" s="131" t="s">
        <v>633</v>
      </c>
      <c r="B248" s="187"/>
      <c r="C248" s="82"/>
      <c r="D248" s="380" t="s">
        <v>634</v>
      </c>
      <c r="E248" s="380">
        <v>1</v>
      </c>
      <c r="F248" s="380">
        <v>7</v>
      </c>
      <c r="G248" s="412">
        <v>1.7364987224330827E-4</v>
      </c>
      <c r="H248" s="82"/>
      <c r="I248" s="187"/>
      <c r="K248" s="139"/>
    </row>
    <row r="249" spans="1:11" x14ac:dyDescent="0.2">
      <c r="A249" s="131" t="s">
        <v>635</v>
      </c>
      <c r="B249" s="187"/>
      <c r="C249" s="82"/>
      <c r="D249" s="354" t="s">
        <v>636</v>
      </c>
      <c r="E249" s="354">
        <v>2</v>
      </c>
      <c r="F249" s="354">
        <v>18</v>
      </c>
      <c r="G249" s="411">
        <v>4.4652824291136416E-4</v>
      </c>
      <c r="H249" s="82"/>
      <c r="I249" s="187"/>
      <c r="K249" s="139"/>
    </row>
    <row r="250" spans="1:11" ht="15" x14ac:dyDescent="0.2">
      <c r="A250" s="131">
        <v>0</v>
      </c>
      <c r="B250" s="187"/>
      <c r="C250" s="82"/>
      <c r="D250" s="382" t="s">
        <v>78</v>
      </c>
      <c r="E250" s="381">
        <v>7</v>
      </c>
      <c r="F250" s="381">
        <v>152</v>
      </c>
      <c r="G250" s="410">
        <v>3.7706829401404083E-3</v>
      </c>
      <c r="H250" s="82"/>
      <c r="I250" s="187"/>
      <c r="K250" s="139"/>
    </row>
    <row r="251" spans="1:11" x14ac:dyDescent="0.2">
      <c r="A251" s="131" t="s">
        <v>637</v>
      </c>
      <c r="B251" s="187"/>
      <c r="C251" s="82"/>
      <c r="D251" s="354" t="s">
        <v>638</v>
      </c>
      <c r="E251" s="354" t="s">
        <v>673</v>
      </c>
      <c r="F251" s="354">
        <v>56</v>
      </c>
      <c r="G251" s="411">
        <v>1.3891989779464661E-3</v>
      </c>
      <c r="H251" s="82"/>
      <c r="I251" s="187"/>
      <c r="K251" s="139"/>
    </row>
    <row r="252" spans="1:11" x14ac:dyDescent="0.2">
      <c r="A252" s="131" t="s">
        <v>639</v>
      </c>
      <c r="B252" s="187"/>
      <c r="C252" s="82"/>
      <c r="D252" s="380" t="s">
        <v>640</v>
      </c>
      <c r="E252" s="380">
        <v>4</v>
      </c>
      <c r="F252" s="380">
        <v>7</v>
      </c>
      <c r="G252" s="412">
        <v>1.7364987224330827E-4</v>
      </c>
      <c r="H252" s="82"/>
      <c r="I252" s="187"/>
    </row>
    <row r="253" spans="1:11" x14ac:dyDescent="0.2">
      <c r="A253" s="131" t="s">
        <v>641</v>
      </c>
      <c r="B253" s="187"/>
      <c r="C253" s="82"/>
      <c r="D253" s="354" t="s">
        <v>642</v>
      </c>
      <c r="E253" s="354">
        <v>3</v>
      </c>
      <c r="F253" s="354">
        <v>89</v>
      </c>
      <c r="G253" s="411">
        <v>2.2078340899506338E-3</v>
      </c>
      <c r="H253" s="82"/>
      <c r="I253" s="187"/>
    </row>
    <row r="254" spans="1:11" ht="12.75" customHeight="1" x14ac:dyDescent="0.2">
      <c r="A254" s="131">
        <v>0</v>
      </c>
      <c r="B254" s="187"/>
      <c r="C254" s="82"/>
      <c r="D254" s="382" t="s">
        <v>180</v>
      </c>
      <c r="E254" s="381">
        <v>1</v>
      </c>
      <c r="F254" s="381">
        <v>587</v>
      </c>
      <c r="G254" s="410">
        <v>1.4561782143831709E-2</v>
      </c>
      <c r="H254" s="82"/>
      <c r="I254" s="195"/>
    </row>
    <row r="255" spans="1:11" x14ac:dyDescent="0.2">
      <c r="A255" s="131" t="s">
        <v>643</v>
      </c>
      <c r="B255" s="187"/>
      <c r="C255" s="82"/>
      <c r="D255" s="354" t="s">
        <v>644</v>
      </c>
      <c r="E255" s="354" t="s">
        <v>673</v>
      </c>
      <c r="F255" s="354">
        <v>346</v>
      </c>
      <c r="G255" s="411">
        <v>8.5832651137406658E-3</v>
      </c>
      <c r="H255" s="83"/>
      <c r="I255" s="187"/>
    </row>
    <row r="256" spans="1:11" x14ac:dyDescent="0.2">
      <c r="A256" s="131" t="s">
        <v>645</v>
      </c>
      <c r="B256" s="187"/>
      <c r="C256" s="82"/>
      <c r="D256" s="380" t="s">
        <v>646</v>
      </c>
      <c r="E256" s="380" t="s">
        <v>673</v>
      </c>
      <c r="F256" s="380">
        <v>8</v>
      </c>
      <c r="G256" s="412">
        <v>1.9845699684949519E-4</v>
      </c>
      <c r="H256" s="83"/>
      <c r="I256" s="187"/>
    </row>
    <row r="257" spans="1:9" x14ac:dyDescent="0.2">
      <c r="A257" s="131">
        <v>0</v>
      </c>
      <c r="B257" s="187"/>
      <c r="C257" s="82"/>
      <c r="D257" s="354" t="s">
        <v>647</v>
      </c>
      <c r="E257" s="354" t="s">
        <v>673</v>
      </c>
      <c r="F257" s="354">
        <v>5</v>
      </c>
      <c r="G257" s="411">
        <v>1.2403562303093448E-4</v>
      </c>
      <c r="H257" s="83"/>
      <c r="I257" s="187"/>
    </row>
    <row r="258" spans="1:9" x14ac:dyDescent="0.2">
      <c r="A258" s="131" t="s">
        <v>648</v>
      </c>
      <c r="B258" s="187"/>
      <c r="C258" s="82"/>
      <c r="D258" s="380" t="s">
        <v>649</v>
      </c>
      <c r="E258" s="380" t="s">
        <v>673</v>
      </c>
      <c r="F258" s="380">
        <v>223</v>
      </c>
      <c r="G258" s="412">
        <v>5.531988787179678E-3</v>
      </c>
      <c r="H258" s="83"/>
      <c r="I258" s="187"/>
    </row>
    <row r="259" spans="1:9" x14ac:dyDescent="0.2">
      <c r="A259" s="131" t="s">
        <v>650</v>
      </c>
      <c r="B259" s="187"/>
      <c r="C259" s="82"/>
      <c r="D259" s="354" t="s">
        <v>651</v>
      </c>
      <c r="E259" s="354">
        <v>1</v>
      </c>
      <c r="F259" s="354">
        <v>5</v>
      </c>
      <c r="G259" s="411">
        <v>1.2403562303093448E-4</v>
      </c>
      <c r="H259" s="83"/>
      <c r="I259" s="187"/>
    </row>
    <row r="260" spans="1:9" ht="18.75" thickBot="1" x14ac:dyDescent="0.25">
      <c r="B260" s="187"/>
      <c r="C260" s="82"/>
      <c r="D260" s="383" t="s">
        <v>135</v>
      </c>
      <c r="E260" s="384">
        <v>380</v>
      </c>
      <c r="F260" s="384">
        <v>40311</v>
      </c>
      <c r="G260" s="413">
        <v>1</v>
      </c>
      <c r="H260" s="83"/>
      <c r="I260" s="187"/>
    </row>
    <row r="261" spans="1:9" x14ac:dyDescent="0.2">
      <c r="B261" s="187"/>
      <c r="C261" s="82"/>
      <c r="D261" s="83"/>
      <c r="E261" s="83"/>
      <c r="F261" s="83"/>
      <c r="G261" s="83"/>
      <c r="H261" s="83"/>
      <c r="I261" s="187"/>
    </row>
    <row r="262" spans="1:9" x14ac:dyDescent="0.2">
      <c r="B262" s="187"/>
      <c r="C262" s="82"/>
      <c r="D262" s="83"/>
      <c r="E262" s="83"/>
      <c r="F262" s="83"/>
      <c r="G262" s="83"/>
      <c r="H262" s="83"/>
      <c r="I262" s="187"/>
    </row>
    <row r="263" spans="1:9" x14ac:dyDescent="0.2">
      <c r="B263" s="187"/>
      <c r="C263" s="82"/>
      <c r="D263" s="92"/>
      <c r="E263" s="83"/>
      <c r="F263" s="83"/>
      <c r="G263" s="83"/>
      <c r="H263" s="83"/>
      <c r="I263" s="187"/>
    </row>
    <row r="264" spans="1:9" ht="16.5" x14ac:dyDescent="0.3">
      <c r="B264" s="187"/>
      <c r="C264" s="275"/>
      <c r="D264" s="552" t="s">
        <v>139</v>
      </c>
      <c r="E264" s="552"/>
      <c r="F264" s="552"/>
      <c r="G264" s="552"/>
      <c r="H264" s="409"/>
      <c r="I264" s="187"/>
    </row>
    <row r="265" spans="1:9" ht="16.5" x14ac:dyDescent="0.2">
      <c r="B265" s="187"/>
      <c r="C265" s="551" t="s">
        <v>674</v>
      </c>
      <c r="D265" s="551"/>
      <c r="E265" s="551"/>
      <c r="F265" s="551"/>
      <c r="G265" s="551"/>
      <c r="H265" s="551"/>
      <c r="I265" s="187"/>
    </row>
    <row r="266" spans="1:9" x14ac:dyDescent="0.2">
      <c r="B266" s="187"/>
      <c r="C266" s="82"/>
      <c r="D266" s="83"/>
      <c r="E266" s="83"/>
      <c r="F266" s="83"/>
      <c r="G266" s="83"/>
      <c r="H266" s="83"/>
      <c r="I266" s="187"/>
    </row>
    <row r="267" spans="1:9" x14ac:dyDescent="0.2">
      <c r="B267" s="187"/>
      <c r="C267" s="187"/>
      <c r="D267" s="188"/>
      <c r="E267" s="188"/>
      <c r="F267" s="188"/>
      <c r="G267" s="188"/>
      <c r="H267" s="187"/>
      <c r="I267" s="187"/>
    </row>
  </sheetData>
  <mergeCells count="7">
    <mergeCell ref="C265:H265"/>
    <mergeCell ref="D264:G264"/>
    <mergeCell ref="C4:H6"/>
    <mergeCell ref="E7:E8"/>
    <mergeCell ref="D7:D9"/>
    <mergeCell ref="F7:F9"/>
    <mergeCell ref="G7:G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AC274"/>
  <sheetViews>
    <sheetView zoomScale="70" zoomScaleNormal="70" workbookViewId="0"/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2" width="11.7109375" style="8" customWidth="1"/>
    <col min="23" max="24" width="11.42578125" style="8"/>
    <col min="25" max="25" width="15.7109375" style="8" customWidth="1"/>
    <col min="26" max="27" width="11.42578125" style="8"/>
    <col min="28" max="16384" width="11.42578125" style="9"/>
  </cols>
  <sheetData>
    <row r="2" spans="2:29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9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9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9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  <c r="V5" s="9"/>
      <c r="W5" s="9"/>
      <c r="X5" s="9"/>
      <c r="Y5" s="9"/>
      <c r="Z5" s="9"/>
      <c r="AA5" s="9"/>
    </row>
    <row r="6" spans="2:29" ht="13.5" customHeight="1" x14ac:dyDescent="0.2">
      <c r="B6" s="161"/>
      <c r="C6" s="505" t="str">
        <f>+"Inscritos y Admitidos
Serie "&amp;TD!C2&amp;"/"&amp;TD!C1&amp;", "&amp;TD!D1&amp;" Semestre del año"</f>
        <v>Inscritos y Admitidos
Serie 2022/2026, I Semestre del año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  <c r="V6" s="9"/>
      <c r="W6" s="9"/>
      <c r="X6" s="9"/>
      <c r="Y6" s="9"/>
      <c r="Z6" s="9"/>
      <c r="AA6" s="9"/>
    </row>
    <row r="7" spans="2:29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  <c r="V7" s="9"/>
      <c r="W7" s="9"/>
      <c r="X7" s="9"/>
      <c r="Y7" s="9"/>
      <c r="Z7" s="9"/>
      <c r="AA7" s="9"/>
    </row>
    <row r="8" spans="2:29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  <c r="V8" s="9"/>
      <c r="W8" s="9"/>
      <c r="X8" s="9"/>
      <c r="Y8" s="9"/>
      <c r="Z8" s="9"/>
      <c r="AA8" s="9"/>
    </row>
    <row r="9" spans="2:29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  <c r="V9" s="9"/>
      <c r="W9" s="9"/>
      <c r="X9" s="9"/>
      <c r="Y9" s="9"/>
      <c r="Z9" s="9"/>
      <c r="AA9" s="9"/>
    </row>
    <row r="10" spans="2:29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  <c r="V10" s="9"/>
      <c r="W10" s="9"/>
      <c r="X10" s="9"/>
      <c r="Y10" s="9"/>
      <c r="Z10" s="9"/>
      <c r="AA10" s="9"/>
    </row>
    <row r="11" spans="2:29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  <c r="V11" s="428"/>
      <c r="W11" s="428"/>
      <c r="X11" s="428"/>
      <c r="Y11" s="428"/>
      <c r="Z11" s="428"/>
      <c r="AA11" s="428"/>
      <c r="AB11" s="428"/>
      <c r="AC11" s="428"/>
    </row>
    <row r="12" spans="2:29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  <c r="V12" s="428"/>
      <c r="W12" s="428"/>
      <c r="X12" s="428"/>
      <c r="Y12" s="428"/>
      <c r="Z12" s="428"/>
      <c r="AA12" s="428"/>
      <c r="AB12" s="428"/>
      <c r="AC12" s="428"/>
    </row>
    <row r="13" spans="2:29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  <c r="V13" s="428"/>
      <c r="W13" s="428"/>
      <c r="X13" s="428"/>
      <c r="Y13" s="428"/>
      <c r="Z13" s="428"/>
      <c r="AA13" s="428"/>
      <c r="AB13" s="428"/>
      <c r="AC13" s="428"/>
    </row>
    <row r="14" spans="2:29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  <c r="V14" s="428"/>
      <c r="W14" s="428"/>
      <c r="X14" s="428"/>
      <c r="Y14" s="428"/>
      <c r="Z14" s="428"/>
      <c r="AA14" s="428"/>
      <c r="AB14" s="428"/>
      <c r="AC14" s="428"/>
    </row>
    <row r="15" spans="2:29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  <c r="V15" s="428"/>
      <c r="W15" s="428"/>
      <c r="X15" s="428"/>
      <c r="Y15" s="428"/>
      <c r="Z15" s="428"/>
      <c r="AA15" s="428"/>
      <c r="AB15" s="428"/>
      <c r="AC15" s="428"/>
    </row>
    <row r="16" spans="2:29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  <c r="V16" s="405"/>
      <c r="W16" s="405"/>
      <c r="X16" s="405"/>
      <c r="Y16" s="405"/>
      <c r="Z16" s="405"/>
      <c r="AA16" s="405"/>
      <c r="AB16" s="428"/>
      <c r="AC16" s="428"/>
    </row>
    <row r="17" spans="2:29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  <c r="V17" s="405"/>
      <c r="W17" s="405"/>
      <c r="X17" s="405"/>
      <c r="Y17" s="405"/>
      <c r="Z17" s="405"/>
      <c r="AA17" s="405"/>
      <c r="AB17" s="428"/>
      <c r="AC17" s="428"/>
    </row>
    <row r="18" spans="2:29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  <c r="V18" s="405"/>
      <c r="W18" s="405"/>
      <c r="X18" s="405"/>
      <c r="Y18" s="405"/>
      <c r="Z18" s="405"/>
      <c r="AA18" s="405"/>
      <c r="AB18" s="428"/>
      <c r="AC18" s="428"/>
    </row>
    <row r="19" spans="2:29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  <c r="V19" s="405"/>
      <c r="W19" s="405"/>
      <c r="X19" s="405"/>
      <c r="Y19" s="405"/>
      <c r="Z19" s="405"/>
      <c r="AA19" s="405"/>
      <c r="AB19" s="428"/>
      <c r="AC19" s="428"/>
    </row>
    <row r="20" spans="2:29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  <c r="V20" s="405"/>
      <c r="W20" s="405"/>
      <c r="X20" s="405"/>
      <c r="Y20" s="405"/>
      <c r="Z20" s="405"/>
      <c r="AA20" s="429"/>
      <c r="AB20" s="428"/>
      <c r="AC20" s="428"/>
    </row>
    <row r="21" spans="2:29" ht="13.5" customHeight="1" x14ac:dyDescent="0.2">
      <c r="B21" s="161"/>
      <c r="C21" s="506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P21" s="507"/>
      <c r="Q21" s="507"/>
      <c r="R21" s="507"/>
      <c r="S21" s="507"/>
      <c r="T21" s="507"/>
      <c r="U21" s="161"/>
      <c r="V21" s="405"/>
      <c r="W21" s="428"/>
      <c r="X21" s="428"/>
      <c r="Y21" s="428"/>
      <c r="Z21" s="428"/>
      <c r="AA21" s="429"/>
      <c r="AB21" s="428"/>
      <c r="AC21" s="428"/>
    </row>
    <row r="22" spans="2:29" ht="13.5" customHeight="1" x14ac:dyDescent="0.2">
      <c r="B22" s="161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507"/>
      <c r="R22" s="507"/>
      <c r="S22" s="507"/>
      <c r="T22" s="507"/>
      <c r="U22" s="161"/>
      <c r="V22" s="405"/>
      <c r="W22" s="430"/>
      <c r="X22" s="405"/>
      <c r="Y22" s="405"/>
      <c r="Z22" s="405"/>
      <c r="AA22" s="405"/>
      <c r="AB22" s="428"/>
      <c r="AC22" s="428"/>
    </row>
    <row r="23" spans="2:29" ht="13.5" customHeight="1" x14ac:dyDescent="0.2">
      <c r="B23" s="161"/>
      <c r="C23" s="507"/>
      <c r="D23" s="507"/>
      <c r="E23" s="507"/>
      <c r="F23" s="507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507"/>
      <c r="T23" s="507"/>
      <c r="U23" s="161"/>
      <c r="V23" s="405"/>
      <c r="W23" s="431"/>
      <c r="X23" s="429"/>
      <c r="Y23" s="429"/>
      <c r="Z23" s="432"/>
      <c r="AA23" s="405"/>
      <c r="AB23" s="428"/>
      <c r="AC23" s="428"/>
    </row>
    <row r="24" spans="2:29" ht="13.5" customHeight="1" x14ac:dyDescent="0.2">
      <c r="B24" s="161"/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7"/>
      <c r="N24" s="507"/>
      <c r="O24" s="507"/>
      <c r="P24" s="507"/>
      <c r="Q24" s="507"/>
      <c r="R24" s="507"/>
      <c r="S24" s="507"/>
      <c r="T24" s="507"/>
      <c r="U24" s="161"/>
      <c r="V24" s="405"/>
      <c r="W24" s="431"/>
      <c r="X24" s="429"/>
      <c r="Y24" s="429"/>
      <c r="Z24" s="432"/>
      <c r="AA24" s="405"/>
      <c r="AB24" s="428"/>
      <c r="AC24" s="428"/>
    </row>
    <row r="25" spans="2:29" ht="13.5" customHeight="1" x14ac:dyDescent="0.2">
      <c r="B25" s="161"/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161"/>
      <c r="V25" s="405"/>
      <c r="W25" s="431"/>
      <c r="X25" s="429"/>
      <c r="Y25" s="429"/>
      <c r="Z25" s="432"/>
      <c r="AA25" s="405"/>
      <c r="AB25" s="428"/>
      <c r="AC25" s="428"/>
    </row>
    <row r="26" spans="2:29" ht="13.5" customHeight="1" x14ac:dyDescent="0.2">
      <c r="B26" s="161"/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161"/>
      <c r="V26" s="405"/>
      <c r="W26" s="336"/>
      <c r="X26" s="339"/>
      <c r="Y26" s="339"/>
      <c r="Z26" s="352"/>
      <c r="AA26" s="405"/>
      <c r="AB26" s="428"/>
      <c r="AC26" s="428"/>
    </row>
    <row r="27" spans="2:29" ht="13.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  <c r="V27" s="405"/>
      <c r="W27" s="336"/>
      <c r="X27" s="337"/>
      <c r="Y27" s="338"/>
      <c r="Z27" s="338"/>
      <c r="AA27" s="405"/>
      <c r="AB27" s="428"/>
      <c r="AC27" s="428"/>
    </row>
    <row r="28" spans="2:29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161"/>
      <c r="V28" s="405"/>
      <c r="W28" s="336"/>
      <c r="X28" s="339"/>
      <c r="Y28" s="339"/>
      <c r="Z28" s="101"/>
      <c r="AA28" s="405"/>
      <c r="AB28" s="428"/>
      <c r="AC28" s="428"/>
    </row>
    <row r="29" spans="2:29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  <c r="V29" s="405"/>
      <c r="W29" s="12"/>
      <c r="X29" s="340"/>
      <c r="Y29" s="340"/>
      <c r="Z29" s="101"/>
      <c r="AA29" s="405"/>
      <c r="AB29" s="428"/>
      <c r="AC29" s="428"/>
    </row>
    <row r="30" spans="2:29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  <c r="V30" s="405"/>
      <c r="W30" s="12"/>
      <c r="X30" s="340"/>
      <c r="Y30" s="340"/>
      <c r="Z30" s="101"/>
      <c r="AA30" s="405"/>
      <c r="AB30" s="428"/>
      <c r="AC30" s="428"/>
    </row>
    <row r="31" spans="2:29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  <c r="V31" s="405"/>
      <c r="W31" s="12"/>
      <c r="X31" s="340"/>
      <c r="Y31" s="340"/>
      <c r="Z31" s="101"/>
      <c r="AA31" s="405"/>
      <c r="AB31" s="428"/>
      <c r="AC31" s="428"/>
    </row>
    <row r="32" spans="2:29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  <c r="V32" s="405"/>
      <c r="W32" s="12"/>
      <c r="X32" s="340"/>
      <c r="Y32" s="340"/>
      <c r="Z32" s="101"/>
      <c r="AA32" s="405"/>
      <c r="AB32" s="428"/>
      <c r="AC32" s="428"/>
    </row>
    <row r="33" spans="2:29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  <c r="V33" s="405"/>
      <c r="W33" s="12"/>
      <c r="X33" s="340"/>
      <c r="Y33" s="340"/>
      <c r="Z33" s="101"/>
      <c r="AA33" s="428"/>
      <c r="AB33" s="428"/>
      <c r="AC33" s="428"/>
    </row>
    <row r="34" spans="2:29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  <c r="V34" s="405"/>
      <c r="W34" s="12"/>
      <c r="X34" s="340"/>
      <c r="Y34" s="340"/>
      <c r="Z34" s="101"/>
      <c r="AA34" s="428"/>
      <c r="AB34" s="428"/>
      <c r="AC34" s="428"/>
    </row>
    <row r="35" spans="2:29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V35" s="405"/>
      <c r="W35" s="12"/>
      <c r="X35" s="340"/>
      <c r="Y35" s="340"/>
      <c r="Z35" s="101"/>
      <c r="AA35" s="428"/>
      <c r="AB35" s="428"/>
      <c r="AC35" s="428"/>
    </row>
    <row r="36" spans="2:29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V36" s="405"/>
      <c r="W36" s="12"/>
      <c r="X36" s="340"/>
      <c r="Y36" s="340"/>
      <c r="Z36" s="101"/>
      <c r="AA36" s="428"/>
      <c r="AB36" s="428"/>
      <c r="AC36" s="428"/>
    </row>
    <row r="37" spans="2:29" ht="13.5" customHeight="1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  <c r="V37" s="405"/>
      <c r="W37" s="12"/>
      <c r="X37" s="340"/>
      <c r="Y37" s="340"/>
      <c r="Z37" s="101"/>
      <c r="AA37" s="428"/>
      <c r="AB37" s="428"/>
      <c r="AC37" s="428"/>
    </row>
    <row r="38" spans="2:29" ht="13.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  <c r="V38" s="405"/>
      <c r="W38" s="12"/>
      <c r="X38" s="340"/>
      <c r="Y38" s="340"/>
      <c r="Z38" s="101"/>
      <c r="AA38" s="428"/>
      <c r="AB38" s="428"/>
      <c r="AC38" s="428"/>
    </row>
    <row r="39" spans="2:29" ht="13.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  <c r="V39" s="405"/>
      <c r="W39" s="12"/>
      <c r="X39" s="340"/>
      <c r="Y39" s="340"/>
      <c r="Z39" s="101"/>
      <c r="AA39" s="405"/>
      <c r="AB39" s="428"/>
      <c r="AC39" s="428"/>
    </row>
    <row r="40" spans="2:29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V40" s="405"/>
      <c r="W40" s="12"/>
      <c r="X40" s="340"/>
      <c r="Y40" s="12"/>
      <c r="Z40" s="101"/>
      <c r="AA40" s="405"/>
      <c r="AB40" s="428"/>
      <c r="AC40" s="428"/>
    </row>
    <row r="41" spans="2:29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  <c r="V41" s="405"/>
      <c r="W41" s="12"/>
      <c r="X41" s="340"/>
      <c r="Y41" s="12"/>
      <c r="Z41" s="101"/>
      <c r="AA41" s="405"/>
      <c r="AB41" s="428"/>
      <c r="AC41" s="428"/>
    </row>
    <row r="42" spans="2:29" ht="13.5" customHeight="1" x14ac:dyDescent="0.2">
      <c r="B42" s="16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161"/>
      <c r="V42" s="405"/>
      <c r="W42" s="12"/>
      <c r="X42" s="12"/>
      <c r="Y42" s="12"/>
      <c r="Z42" s="12"/>
      <c r="AA42" s="405"/>
      <c r="AB42" s="428"/>
      <c r="AC42" s="428"/>
    </row>
    <row r="43" spans="2:29" ht="13.5" customHeight="1" x14ac:dyDescent="0.2">
      <c r="B43" s="161"/>
      <c r="C43" s="498" t="s">
        <v>139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  <c r="V43" s="405"/>
      <c r="W43" s="341"/>
      <c r="X43" s="342"/>
      <c r="Y43" s="343"/>
      <c r="Z43" s="343"/>
      <c r="AA43" s="405"/>
      <c r="AB43" s="428"/>
      <c r="AC43" s="428"/>
    </row>
    <row r="44" spans="2:29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  <c r="V44" s="405"/>
      <c r="W44" s="341"/>
      <c r="X44" s="339"/>
      <c r="Y44" s="339"/>
      <c r="Z44" s="101"/>
      <c r="AA44" s="405"/>
      <c r="AB44" s="428"/>
      <c r="AC44" s="428"/>
    </row>
    <row r="45" spans="2:29" ht="13.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V45" s="405"/>
      <c r="W45" s="12"/>
      <c r="X45" s="340"/>
      <c r="Y45" s="340"/>
      <c r="Z45" s="101"/>
      <c r="AA45" s="405"/>
      <c r="AB45" s="428"/>
      <c r="AC45" s="428"/>
    </row>
    <row r="46" spans="2:29" ht="13.5" customHeight="1" x14ac:dyDescent="0.2">
      <c r="V46" s="405"/>
      <c r="W46" s="12"/>
      <c r="X46" s="340"/>
      <c r="Y46" s="340"/>
      <c r="Z46" s="101"/>
      <c r="AA46" s="405"/>
      <c r="AB46" s="428"/>
      <c r="AC46" s="428"/>
    </row>
    <row r="47" spans="2:29" ht="13.5" customHeight="1" x14ac:dyDescent="0.2">
      <c r="V47" s="405"/>
      <c r="W47" s="12"/>
      <c r="X47" s="340"/>
      <c r="Y47" s="340"/>
      <c r="Z47" s="101"/>
      <c r="AA47" s="405"/>
      <c r="AB47" s="428"/>
      <c r="AC47" s="428"/>
    </row>
    <row r="48" spans="2:29" ht="13.5" customHeight="1" x14ac:dyDescent="0.2">
      <c r="V48" s="405"/>
      <c r="W48" s="12"/>
      <c r="X48" s="340"/>
      <c r="Y48" s="340"/>
      <c r="Z48" s="101"/>
      <c r="AA48" s="405"/>
      <c r="AB48" s="428"/>
      <c r="AC48" s="428"/>
    </row>
    <row r="49" spans="22:29" ht="13.5" customHeight="1" x14ac:dyDescent="0.2">
      <c r="V49" s="405"/>
      <c r="W49" s="12"/>
      <c r="X49" s="340"/>
      <c r="Y49" s="340"/>
      <c r="Z49" s="101"/>
      <c r="AA49" s="405"/>
      <c r="AB49" s="428"/>
      <c r="AC49" s="428"/>
    </row>
    <row r="50" spans="22:29" ht="13.5" customHeight="1" x14ac:dyDescent="0.2">
      <c r="V50" s="405"/>
      <c r="W50" s="12"/>
      <c r="X50" s="340"/>
      <c r="Y50" s="340"/>
      <c r="Z50" s="101"/>
      <c r="AA50" s="405"/>
      <c r="AB50" s="428"/>
      <c r="AC50" s="428"/>
    </row>
    <row r="51" spans="22:29" ht="13.5" customHeight="1" x14ac:dyDescent="0.2">
      <c r="V51" s="405"/>
      <c r="W51" s="12"/>
      <c r="X51" s="340"/>
      <c r="Y51" s="340"/>
      <c r="Z51" s="101"/>
      <c r="AA51" s="405"/>
      <c r="AB51" s="428"/>
      <c r="AC51" s="428"/>
    </row>
    <row r="52" spans="22:29" ht="13.5" customHeight="1" x14ac:dyDescent="0.2">
      <c r="V52" s="405"/>
      <c r="W52" s="12"/>
      <c r="X52" s="340"/>
      <c r="Y52" s="340"/>
      <c r="Z52" s="101"/>
      <c r="AA52" s="405"/>
      <c r="AB52" s="428"/>
      <c r="AC52" s="428"/>
    </row>
    <row r="53" spans="22:29" ht="13.5" customHeight="1" x14ac:dyDescent="0.2">
      <c r="V53" s="405"/>
      <c r="W53" s="12"/>
      <c r="X53" s="340"/>
      <c r="Y53" s="340"/>
      <c r="Z53" s="101"/>
      <c r="AA53" s="405"/>
      <c r="AB53" s="428"/>
      <c r="AC53" s="428"/>
    </row>
    <row r="54" spans="22:29" ht="13.5" customHeight="1" x14ac:dyDescent="0.2">
      <c r="V54" s="405"/>
      <c r="W54" s="12"/>
      <c r="X54" s="340"/>
      <c r="Y54" s="340"/>
      <c r="Z54" s="101"/>
      <c r="AA54" s="405"/>
      <c r="AB54" s="428"/>
      <c r="AC54" s="428"/>
    </row>
    <row r="55" spans="22:29" ht="13.5" customHeight="1" x14ac:dyDescent="0.2">
      <c r="V55" s="405"/>
      <c r="W55" s="12"/>
      <c r="X55" s="340"/>
      <c r="Y55" s="340"/>
      <c r="Z55" s="101"/>
      <c r="AA55" s="405"/>
      <c r="AB55" s="428"/>
      <c r="AC55" s="428"/>
    </row>
    <row r="56" spans="22:29" ht="13.5" customHeight="1" x14ac:dyDescent="0.2">
      <c r="V56" s="405"/>
      <c r="W56" s="12"/>
      <c r="X56" s="12"/>
      <c r="Y56" s="12"/>
      <c r="Z56" s="101"/>
      <c r="AA56" s="405"/>
      <c r="AB56" s="428"/>
      <c r="AC56" s="428"/>
    </row>
    <row r="57" spans="22:29" ht="13.5" customHeight="1" x14ac:dyDescent="0.2">
      <c r="V57" s="405"/>
      <c r="W57" s="405"/>
      <c r="X57" s="405"/>
      <c r="Y57" s="405"/>
      <c r="Z57" s="405"/>
      <c r="AA57" s="405"/>
      <c r="AB57" s="428"/>
      <c r="AC57" s="428"/>
    </row>
    <row r="58" spans="22:29" ht="13.5" customHeight="1" x14ac:dyDescent="0.2">
      <c r="V58" s="405"/>
      <c r="W58" s="405"/>
      <c r="X58" s="405"/>
      <c r="Y58" s="405"/>
      <c r="Z58" s="405"/>
      <c r="AA58" s="405"/>
      <c r="AB58" s="428"/>
      <c r="AC58" s="428"/>
    </row>
    <row r="59" spans="22:29" ht="13.5" customHeight="1" x14ac:dyDescent="0.2">
      <c r="V59" s="405"/>
      <c r="W59" s="405"/>
      <c r="X59" s="405"/>
      <c r="Y59" s="405"/>
      <c r="Z59" s="405"/>
      <c r="AA59" s="405"/>
      <c r="AB59" s="428"/>
      <c r="AC59" s="428"/>
    </row>
    <row r="60" spans="22:29" ht="13.5" customHeight="1" x14ac:dyDescent="0.2">
      <c r="V60" s="405"/>
      <c r="W60" s="405"/>
      <c r="X60" s="405"/>
      <c r="Y60" s="405"/>
      <c r="Z60" s="405"/>
      <c r="AA60" s="405"/>
      <c r="AB60" s="428"/>
      <c r="AC60" s="428"/>
    </row>
    <row r="61" spans="22:29" ht="13.5" customHeight="1" x14ac:dyDescent="0.2">
      <c r="V61" s="405"/>
      <c r="W61" s="405"/>
      <c r="X61" s="405"/>
      <c r="Y61" s="405"/>
      <c r="Z61" s="405"/>
      <c r="AA61" s="405"/>
      <c r="AB61" s="428"/>
      <c r="AC61" s="428"/>
    </row>
    <row r="62" spans="22:29" ht="13.5" customHeight="1" x14ac:dyDescent="0.2">
      <c r="V62" s="405"/>
      <c r="W62" s="405"/>
      <c r="X62" s="405"/>
      <c r="Y62" s="405"/>
      <c r="Z62" s="405"/>
      <c r="AA62" s="405"/>
      <c r="AB62" s="428"/>
      <c r="AC62" s="428"/>
    </row>
    <row r="63" spans="22:29" ht="13.5" customHeight="1" x14ac:dyDescent="0.2">
      <c r="V63" s="405"/>
      <c r="W63" s="405"/>
      <c r="X63" s="405"/>
      <c r="Y63" s="405"/>
      <c r="Z63" s="405"/>
      <c r="AA63" s="405"/>
      <c r="AB63" s="428"/>
      <c r="AC63" s="428"/>
    </row>
    <row r="64" spans="22:29" ht="13.5" customHeight="1" x14ac:dyDescent="0.2">
      <c r="V64" s="405"/>
      <c r="W64" s="405"/>
      <c r="X64" s="405"/>
      <c r="Y64" s="405"/>
      <c r="Z64" s="405"/>
      <c r="AA64" s="405"/>
      <c r="AB64" s="428"/>
      <c r="AC64" s="428"/>
    </row>
    <row r="65" spans="22:29" ht="13.5" customHeight="1" x14ac:dyDescent="0.2">
      <c r="V65" s="405"/>
      <c r="W65" s="405"/>
      <c r="X65" s="405"/>
      <c r="Y65" s="405"/>
      <c r="Z65" s="405"/>
      <c r="AA65" s="405"/>
      <c r="AB65" s="428"/>
      <c r="AC65" s="428"/>
    </row>
    <row r="66" spans="22:29" ht="13.5" customHeight="1" x14ac:dyDescent="0.2">
      <c r="V66" s="405"/>
      <c r="W66" s="405"/>
      <c r="X66" s="405"/>
      <c r="Y66" s="405"/>
      <c r="Z66" s="405"/>
      <c r="AA66" s="405"/>
      <c r="AB66" s="428"/>
      <c r="AC66" s="428"/>
    </row>
    <row r="67" spans="22:29" ht="13.5" customHeight="1" x14ac:dyDescent="0.2">
      <c r="V67" s="405"/>
      <c r="W67" s="405"/>
      <c r="X67" s="405"/>
      <c r="Y67" s="405"/>
      <c r="Z67" s="405"/>
      <c r="AA67" s="405"/>
      <c r="AB67" s="428"/>
      <c r="AC67" s="428"/>
    </row>
    <row r="68" spans="22:29" ht="13.5" customHeight="1" x14ac:dyDescent="0.2">
      <c r="V68" s="405"/>
      <c r="W68" s="405"/>
      <c r="X68" s="405"/>
      <c r="Y68" s="405"/>
      <c r="Z68" s="405"/>
      <c r="AA68" s="405"/>
      <c r="AB68" s="428"/>
      <c r="AC68" s="428"/>
    </row>
    <row r="69" spans="22:29" ht="13.5" customHeight="1" x14ac:dyDescent="0.2">
      <c r="V69" s="405"/>
      <c r="W69" s="405"/>
      <c r="X69" s="405"/>
      <c r="Y69" s="405"/>
      <c r="Z69" s="405"/>
      <c r="AA69" s="405"/>
      <c r="AB69" s="428"/>
      <c r="AC69" s="428"/>
    </row>
    <row r="70" spans="22:29" ht="13.5" customHeight="1" x14ac:dyDescent="0.2">
      <c r="V70" s="405"/>
      <c r="W70" s="405"/>
      <c r="X70" s="405"/>
      <c r="Y70" s="405"/>
      <c r="Z70" s="405"/>
      <c r="AA70" s="405"/>
      <c r="AB70" s="428"/>
      <c r="AC70" s="428"/>
    </row>
    <row r="71" spans="22:29" ht="13.5" customHeight="1" x14ac:dyDescent="0.2">
      <c r="V71" s="405"/>
      <c r="W71" s="405"/>
      <c r="X71" s="405"/>
      <c r="Y71" s="405"/>
      <c r="Z71" s="405"/>
      <c r="AA71" s="405"/>
      <c r="AB71" s="428"/>
      <c r="AC71" s="428"/>
    </row>
    <row r="72" spans="22:29" ht="13.5" customHeight="1" x14ac:dyDescent="0.2">
      <c r="V72" s="405"/>
      <c r="W72" s="405"/>
      <c r="X72" s="405"/>
      <c r="Y72" s="405"/>
      <c r="Z72" s="405"/>
      <c r="AA72" s="405"/>
      <c r="AB72" s="428"/>
      <c r="AC72" s="428"/>
    </row>
    <row r="73" spans="22:29" ht="13.5" customHeight="1" x14ac:dyDescent="0.2">
      <c r="V73" s="405"/>
      <c r="W73" s="405"/>
      <c r="X73" s="405"/>
      <c r="Y73" s="405"/>
      <c r="Z73" s="405"/>
      <c r="AA73" s="405"/>
      <c r="AB73" s="428"/>
      <c r="AC73" s="428"/>
    </row>
    <row r="74" spans="22:29" ht="13.5" customHeight="1" x14ac:dyDescent="0.2">
      <c r="V74" s="405"/>
      <c r="W74" s="405"/>
      <c r="X74" s="405"/>
      <c r="Y74" s="405"/>
      <c r="Z74" s="405"/>
      <c r="AA74" s="405"/>
      <c r="AB74" s="428"/>
      <c r="AC74" s="428"/>
    </row>
    <row r="75" spans="22:29" ht="13.5" customHeight="1" x14ac:dyDescent="0.2">
      <c r="V75" s="405"/>
      <c r="W75" s="405"/>
      <c r="X75" s="405"/>
      <c r="Y75" s="405"/>
      <c r="Z75" s="405"/>
      <c r="AA75" s="405"/>
      <c r="AB75" s="428"/>
      <c r="AC75" s="428"/>
    </row>
    <row r="76" spans="22:29" ht="13.5" customHeight="1" x14ac:dyDescent="0.2">
      <c r="V76" s="405"/>
      <c r="W76" s="405"/>
      <c r="X76" s="405"/>
      <c r="Y76" s="405"/>
      <c r="Z76" s="405"/>
      <c r="AA76" s="405"/>
      <c r="AB76" s="428"/>
      <c r="AC76" s="428"/>
    </row>
    <row r="77" spans="22:29" ht="13.5" customHeight="1" x14ac:dyDescent="0.2">
      <c r="V77" s="405"/>
      <c r="W77" s="405"/>
      <c r="X77" s="405"/>
      <c r="Y77" s="405"/>
      <c r="Z77" s="405"/>
      <c r="AA77" s="405"/>
      <c r="AB77" s="428"/>
      <c r="AC77" s="428"/>
    </row>
    <row r="78" spans="22:29" ht="13.5" customHeight="1" x14ac:dyDescent="0.2">
      <c r="V78" s="405"/>
      <c r="W78" s="405"/>
      <c r="X78" s="405"/>
      <c r="Y78" s="405"/>
      <c r="Z78" s="405"/>
      <c r="AA78" s="405"/>
      <c r="AB78" s="428"/>
      <c r="AC78" s="428"/>
    </row>
    <row r="79" spans="22:29" ht="13.5" customHeight="1" x14ac:dyDescent="0.2">
      <c r="V79" s="405"/>
      <c r="W79" s="405"/>
      <c r="X79" s="405"/>
      <c r="Y79" s="405"/>
      <c r="Z79" s="405"/>
      <c r="AA79" s="405"/>
      <c r="AB79" s="428"/>
      <c r="AC79" s="428"/>
    </row>
    <row r="80" spans="22:29" ht="13.5" customHeight="1" x14ac:dyDescent="0.2">
      <c r="V80" s="405"/>
      <c r="W80" s="405"/>
      <c r="X80" s="405"/>
      <c r="Y80" s="405"/>
      <c r="Z80" s="405"/>
      <c r="AA80" s="405"/>
      <c r="AB80" s="428"/>
      <c r="AC80" s="428"/>
    </row>
    <row r="81" spans="22:29" ht="13.5" customHeight="1" x14ac:dyDescent="0.2">
      <c r="V81" s="405"/>
      <c r="W81" s="405"/>
      <c r="X81" s="405"/>
      <c r="Y81" s="405"/>
      <c r="Z81" s="405"/>
      <c r="AA81" s="405"/>
      <c r="AB81" s="428"/>
      <c r="AC81" s="428"/>
    </row>
    <row r="82" spans="22:29" ht="13.5" customHeight="1" x14ac:dyDescent="0.2">
      <c r="V82" s="405"/>
      <c r="W82" s="405"/>
      <c r="X82" s="405"/>
      <c r="Y82" s="405"/>
      <c r="Z82" s="405"/>
      <c r="AA82" s="405"/>
      <c r="AB82" s="428"/>
      <c r="AC82" s="428"/>
    </row>
    <row r="83" spans="22:29" ht="13.5" customHeight="1" x14ac:dyDescent="0.2">
      <c r="V83" s="405"/>
      <c r="W83" s="405"/>
      <c r="X83" s="405"/>
      <c r="Y83" s="405"/>
      <c r="Z83" s="405"/>
      <c r="AA83" s="405"/>
      <c r="AB83" s="428"/>
      <c r="AC83" s="428"/>
    </row>
    <row r="84" spans="22:29" ht="13.5" customHeight="1" x14ac:dyDescent="0.2">
      <c r="V84" s="405"/>
      <c r="W84" s="405"/>
      <c r="X84" s="405"/>
      <c r="Y84" s="405"/>
      <c r="Z84" s="405"/>
      <c r="AA84" s="405"/>
      <c r="AB84" s="428"/>
      <c r="AC84" s="428"/>
    </row>
    <row r="85" spans="22:29" ht="13.5" customHeight="1" x14ac:dyDescent="0.2">
      <c r="V85" s="405"/>
      <c r="W85" s="405"/>
      <c r="X85" s="405"/>
      <c r="Y85" s="405"/>
      <c r="Z85" s="405"/>
      <c r="AA85" s="405"/>
      <c r="AB85" s="428"/>
      <c r="AC85" s="428"/>
    </row>
    <row r="86" spans="22:29" ht="13.5" customHeight="1" x14ac:dyDescent="0.2">
      <c r="V86" s="405"/>
      <c r="W86" s="405"/>
      <c r="X86" s="405"/>
      <c r="Y86" s="405"/>
      <c r="Z86" s="405"/>
      <c r="AA86" s="405"/>
      <c r="AB86" s="428"/>
      <c r="AC86" s="428"/>
    </row>
    <row r="87" spans="22:29" ht="13.5" customHeight="1" x14ac:dyDescent="0.2">
      <c r="V87" s="405"/>
      <c r="W87" s="405"/>
      <c r="X87" s="405"/>
      <c r="Y87" s="405"/>
      <c r="Z87" s="405"/>
      <c r="AA87" s="405"/>
      <c r="AB87" s="428"/>
      <c r="AC87" s="428"/>
    </row>
    <row r="88" spans="22:29" ht="13.5" customHeight="1" x14ac:dyDescent="0.2">
      <c r="V88" s="405"/>
      <c r="W88" s="405"/>
      <c r="X88" s="405"/>
      <c r="Y88" s="405"/>
      <c r="Z88" s="405"/>
      <c r="AA88" s="405"/>
      <c r="AB88" s="428"/>
      <c r="AC88" s="428"/>
    </row>
    <row r="89" spans="22:29" ht="13.5" customHeight="1" x14ac:dyDescent="0.2">
      <c r="V89" s="405"/>
      <c r="W89" s="405"/>
      <c r="X89" s="405"/>
      <c r="Y89" s="405"/>
      <c r="Z89" s="405"/>
      <c r="AA89" s="405"/>
      <c r="AB89" s="428"/>
      <c r="AC89" s="428"/>
    </row>
    <row r="90" spans="22:29" ht="13.5" customHeight="1" x14ac:dyDescent="0.2">
      <c r="V90" s="405"/>
      <c r="W90" s="405"/>
      <c r="X90" s="405"/>
      <c r="Y90" s="405"/>
      <c r="Z90" s="405"/>
      <c r="AA90" s="405"/>
      <c r="AB90" s="428"/>
      <c r="AC90" s="428"/>
    </row>
    <row r="91" spans="22:29" ht="13.5" customHeight="1" x14ac:dyDescent="0.2">
      <c r="V91" s="405"/>
      <c r="W91" s="405"/>
      <c r="X91" s="405"/>
      <c r="Y91" s="405"/>
      <c r="Z91" s="405"/>
      <c r="AA91" s="405"/>
      <c r="AB91" s="428"/>
      <c r="AC91" s="428"/>
    </row>
    <row r="92" spans="22:29" ht="13.5" customHeight="1" x14ac:dyDescent="0.2">
      <c r="V92" s="405"/>
      <c r="W92" s="405"/>
      <c r="X92" s="405"/>
      <c r="Y92" s="405"/>
      <c r="Z92" s="405"/>
      <c r="AA92" s="405"/>
      <c r="AB92" s="428"/>
      <c r="AC92" s="428"/>
    </row>
    <row r="93" spans="22:29" ht="13.5" customHeight="1" x14ac:dyDescent="0.2">
      <c r="V93" s="405"/>
      <c r="W93" s="405"/>
      <c r="X93" s="405"/>
      <c r="Y93" s="405"/>
      <c r="Z93" s="405"/>
      <c r="AA93" s="405"/>
      <c r="AB93" s="428"/>
      <c r="AC93" s="428"/>
    </row>
    <row r="94" spans="22:29" ht="13.5" customHeight="1" x14ac:dyDescent="0.2">
      <c r="V94" s="405"/>
      <c r="W94" s="405"/>
      <c r="X94" s="405"/>
      <c r="Y94" s="405"/>
      <c r="Z94" s="405"/>
      <c r="AA94" s="405"/>
      <c r="AB94" s="428"/>
      <c r="AC94" s="428"/>
    </row>
    <row r="95" spans="22:29" ht="13.5" customHeight="1" x14ac:dyDescent="0.2">
      <c r="V95" s="405"/>
      <c r="W95" s="405"/>
      <c r="X95" s="405"/>
      <c r="Y95" s="405"/>
      <c r="Z95" s="405"/>
      <c r="AA95" s="405"/>
      <c r="AB95" s="428"/>
      <c r="AC95" s="428"/>
    </row>
    <row r="96" spans="22:29" ht="13.5" customHeight="1" x14ac:dyDescent="0.2">
      <c r="V96" s="405"/>
      <c r="W96" s="405"/>
      <c r="X96" s="405"/>
      <c r="Y96" s="405"/>
      <c r="Z96" s="405"/>
      <c r="AA96" s="405"/>
      <c r="AB96" s="428"/>
      <c r="AC96" s="428"/>
    </row>
    <row r="97" spans="22:29" ht="13.5" customHeight="1" x14ac:dyDescent="0.2">
      <c r="V97" s="405"/>
      <c r="W97" s="405"/>
      <c r="X97" s="405"/>
      <c r="Y97" s="405"/>
      <c r="Z97" s="405"/>
      <c r="AA97" s="405"/>
      <c r="AB97" s="428"/>
      <c r="AC97" s="428"/>
    </row>
    <row r="98" spans="22:29" ht="13.5" customHeight="1" x14ac:dyDescent="0.2">
      <c r="V98" s="405"/>
      <c r="W98" s="405"/>
      <c r="X98" s="405"/>
      <c r="Y98" s="405"/>
      <c r="Z98" s="405"/>
      <c r="AA98" s="405"/>
      <c r="AB98" s="428"/>
      <c r="AC98" s="428"/>
    </row>
    <row r="99" spans="22:29" ht="13.5" customHeight="1" x14ac:dyDescent="0.2">
      <c r="V99" s="405"/>
      <c r="W99" s="405"/>
      <c r="X99" s="405"/>
      <c r="Y99" s="405"/>
      <c r="Z99" s="405"/>
      <c r="AA99" s="405"/>
      <c r="AB99" s="428"/>
      <c r="AC99" s="428"/>
    </row>
    <row r="100" spans="22:29" ht="13.5" customHeight="1" x14ac:dyDescent="0.2">
      <c r="V100" s="405"/>
      <c r="W100" s="405"/>
      <c r="X100" s="405"/>
      <c r="Y100" s="405"/>
      <c r="Z100" s="405"/>
      <c r="AA100" s="405"/>
      <c r="AB100" s="428"/>
      <c r="AC100" s="428"/>
    </row>
    <row r="101" spans="22:29" ht="13.5" customHeight="1" x14ac:dyDescent="0.2">
      <c r="V101" s="405"/>
      <c r="W101" s="405"/>
      <c r="X101" s="405"/>
      <c r="Y101" s="405"/>
      <c r="Z101" s="405"/>
      <c r="AA101" s="405"/>
      <c r="AB101" s="428"/>
      <c r="AC101" s="428"/>
    </row>
    <row r="102" spans="22:29" ht="13.5" customHeight="1" x14ac:dyDescent="0.2">
      <c r="V102" s="405"/>
      <c r="W102" s="405"/>
      <c r="X102" s="405"/>
      <c r="Y102" s="405"/>
      <c r="Z102" s="405"/>
      <c r="AA102" s="405"/>
      <c r="AB102" s="428"/>
      <c r="AC102" s="428"/>
    </row>
    <row r="103" spans="22:29" ht="13.5" customHeight="1" x14ac:dyDescent="0.2">
      <c r="V103" s="405"/>
      <c r="W103" s="405"/>
      <c r="X103" s="405"/>
      <c r="Y103" s="405"/>
      <c r="Z103" s="405"/>
      <c r="AA103" s="405"/>
      <c r="AB103" s="428"/>
      <c r="AC103" s="428"/>
    </row>
    <row r="104" spans="22:29" ht="13.5" customHeight="1" x14ac:dyDescent="0.2">
      <c r="V104" s="405"/>
      <c r="W104" s="405"/>
      <c r="X104" s="405"/>
      <c r="Y104" s="405"/>
      <c r="Z104" s="405"/>
      <c r="AA104" s="405"/>
      <c r="AB104" s="428"/>
      <c r="AC104" s="428"/>
    </row>
    <row r="105" spans="22:29" ht="13.5" customHeight="1" x14ac:dyDescent="0.2">
      <c r="V105" s="405"/>
      <c r="W105" s="405"/>
      <c r="X105" s="405"/>
      <c r="Y105" s="405"/>
      <c r="Z105" s="405"/>
      <c r="AA105" s="405"/>
      <c r="AB105" s="428"/>
      <c r="AC105" s="428"/>
    </row>
    <row r="106" spans="22:29" ht="13.5" customHeight="1" x14ac:dyDescent="0.2">
      <c r="V106" s="405"/>
      <c r="W106" s="405"/>
      <c r="X106" s="405"/>
      <c r="Y106" s="405"/>
      <c r="Z106" s="405"/>
      <c r="AA106" s="405"/>
      <c r="AB106" s="428"/>
      <c r="AC106" s="428"/>
    </row>
    <row r="107" spans="22:29" ht="13.5" customHeight="1" x14ac:dyDescent="0.2">
      <c r="V107" s="405"/>
      <c r="W107" s="405"/>
      <c r="X107" s="405"/>
      <c r="Y107" s="405"/>
      <c r="Z107" s="405"/>
      <c r="AA107" s="405"/>
      <c r="AB107" s="428"/>
      <c r="AC107" s="428"/>
    </row>
    <row r="108" spans="22:29" ht="13.5" customHeight="1" x14ac:dyDescent="0.2">
      <c r="V108" s="405"/>
      <c r="W108" s="405"/>
      <c r="X108" s="405"/>
      <c r="Y108" s="405"/>
      <c r="Z108" s="405"/>
      <c r="AA108" s="405"/>
      <c r="AB108" s="428"/>
      <c r="AC108" s="428"/>
    </row>
    <row r="109" spans="22:29" ht="13.5" customHeight="1" x14ac:dyDescent="0.2">
      <c r="V109" s="405"/>
      <c r="W109" s="405"/>
      <c r="X109" s="405"/>
      <c r="Y109" s="405"/>
      <c r="Z109" s="405"/>
      <c r="AA109" s="405"/>
      <c r="AB109" s="428"/>
      <c r="AC109" s="428"/>
    </row>
    <row r="110" spans="22:29" ht="13.5" customHeight="1" x14ac:dyDescent="0.2">
      <c r="V110" s="405"/>
      <c r="W110" s="405"/>
      <c r="X110" s="405"/>
      <c r="Y110" s="405"/>
      <c r="Z110" s="405"/>
      <c r="AA110" s="405"/>
      <c r="AB110" s="428"/>
      <c r="AC110" s="428"/>
    </row>
    <row r="111" spans="22:29" ht="13.5" customHeight="1" x14ac:dyDescent="0.2">
      <c r="V111" s="405"/>
      <c r="W111" s="405"/>
      <c r="X111" s="405"/>
      <c r="Y111" s="405"/>
      <c r="Z111" s="405"/>
      <c r="AA111" s="405"/>
      <c r="AB111" s="428"/>
      <c r="AC111" s="428"/>
    </row>
    <row r="112" spans="22:29" ht="13.5" customHeight="1" x14ac:dyDescent="0.2">
      <c r="V112" s="405"/>
      <c r="W112" s="405"/>
      <c r="X112" s="405"/>
      <c r="Y112" s="405"/>
      <c r="Z112" s="405"/>
      <c r="AA112" s="405"/>
      <c r="AB112" s="428"/>
      <c r="AC112" s="428"/>
    </row>
    <row r="113" spans="22:29" ht="13.5" customHeight="1" x14ac:dyDescent="0.2">
      <c r="V113" s="405"/>
      <c r="W113" s="405"/>
      <c r="X113" s="405"/>
      <c r="Y113" s="405"/>
      <c r="Z113" s="405"/>
      <c r="AA113" s="405"/>
      <c r="AB113" s="428"/>
      <c r="AC113" s="428"/>
    </row>
    <row r="114" spans="22:29" ht="13.5" customHeight="1" x14ac:dyDescent="0.2">
      <c r="V114" s="405"/>
      <c r="W114" s="405"/>
      <c r="X114" s="405"/>
      <c r="Y114" s="405"/>
      <c r="Z114" s="405"/>
      <c r="AA114" s="405"/>
      <c r="AB114" s="428"/>
      <c r="AC114" s="428"/>
    </row>
    <row r="115" spans="22:29" ht="13.5" customHeight="1" x14ac:dyDescent="0.2">
      <c r="V115" s="405"/>
      <c r="W115" s="405"/>
      <c r="X115" s="405"/>
      <c r="Y115" s="405"/>
      <c r="Z115" s="405"/>
      <c r="AA115" s="405"/>
      <c r="AB115" s="428"/>
      <c r="AC115" s="428"/>
    </row>
    <row r="116" spans="22:29" ht="13.5" customHeight="1" x14ac:dyDescent="0.2">
      <c r="V116" s="405"/>
      <c r="W116" s="405"/>
      <c r="X116" s="405"/>
      <c r="Y116" s="405"/>
      <c r="Z116" s="405"/>
      <c r="AA116" s="405"/>
      <c r="AB116" s="428"/>
      <c r="AC116" s="428"/>
    </row>
    <row r="117" spans="22:29" ht="13.5" customHeight="1" x14ac:dyDescent="0.2">
      <c r="V117" s="405"/>
      <c r="W117" s="405"/>
      <c r="X117" s="405"/>
      <c r="Y117" s="405"/>
      <c r="Z117" s="405"/>
      <c r="AA117" s="405"/>
      <c r="AB117" s="428"/>
      <c r="AC117" s="428"/>
    </row>
    <row r="118" spans="22:29" ht="13.5" customHeight="1" x14ac:dyDescent="0.2">
      <c r="V118" s="405"/>
      <c r="W118" s="405"/>
      <c r="X118" s="405"/>
      <c r="Y118" s="405"/>
      <c r="Z118" s="405"/>
      <c r="AA118" s="405"/>
      <c r="AB118" s="428"/>
      <c r="AC118" s="428"/>
    </row>
    <row r="119" spans="22:29" ht="13.5" customHeight="1" x14ac:dyDescent="0.2">
      <c r="V119" s="405"/>
      <c r="W119" s="405"/>
      <c r="X119" s="405"/>
      <c r="Y119" s="405"/>
      <c r="Z119" s="405"/>
      <c r="AA119" s="405"/>
      <c r="AB119" s="428"/>
      <c r="AC119" s="428"/>
    </row>
    <row r="120" spans="22:29" ht="13.5" customHeight="1" x14ac:dyDescent="0.2">
      <c r="V120" s="405"/>
      <c r="W120" s="405"/>
      <c r="X120" s="405"/>
      <c r="Y120" s="405"/>
      <c r="Z120" s="405"/>
      <c r="AA120" s="405"/>
      <c r="AB120" s="428"/>
      <c r="AC120" s="428"/>
    </row>
    <row r="121" spans="22:29" ht="13.5" customHeight="1" x14ac:dyDescent="0.2">
      <c r="V121" s="405"/>
      <c r="W121" s="405"/>
      <c r="X121" s="405"/>
      <c r="Y121" s="405"/>
      <c r="Z121" s="405"/>
      <c r="AA121" s="405"/>
      <c r="AB121" s="428"/>
      <c r="AC121" s="428"/>
    </row>
    <row r="122" spans="22:29" ht="13.5" customHeight="1" x14ac:dyDescent="0.2">
      <c r="V122" s="405"/>
      <c r="W122" s="405"/>
      <c r="X122" s="405"/>
      <c r="Y122" s="405"/>
      <c r="Z122" s="405"/>
      <c r="AA122" s="405"/>
      <c r="AB122" s="428"/>
      <c r="AC122" s="428"/>
    </row>
    <row r="123" spans="22:29" ht="13.5" customHeight="1" x14ac:dyDescent="0.2">
      <c r="V123" s="405"/>
      <c r="W123" s="405"/>
      <c r="X123" s="405"/>
      <c r="Y123" s="405"/>
      <c r="Z123" s="405"/>
      <c r="AA123" s="405"/>
      <c r="AB123" s="428"/>
      <c r="AC123" s="428"/>
    </row>
    <row r="124" spans="22:29" ht="13.5" customHeight="1" x14ac:dyDescent="0.2">
      <c r="V124" s="405"/>
      <c r="W124" s="405"/>
      <c r="X124" s="405"/>
      <c r="Y124" s="405"/>
      <c r="Z124" s="405"/>
      <c r="AA124" s="405"/>
      <c r="AB124" s="428"/>
      <c r="AC124" s="428"/>
    </row>
    <row r="125" spans="22:29" ht="13.5" customHeight="1" x14ac:dyDescent="0.2">
      <c r="V125" s="405"/>
      <c r="W125" s="405"/>
      <c r="X125" s="405"/>
      <c r="Y125" s="405"/>
      <c r="Z125" s="405"/>
      <c r="AA125" s="405"/>
      <c r="AB125" s="428"/>
      <c r="AC125" s="428"/>
    </row>
    <row r="126" spans="22:29" ht="13.5" customHeight="1" x14ac:dyDescent="0.2">
      <c r="V126" s="405"/>
      <c r="W126" s="405"/>
      <c r="X126" s="405"/>
      <c r="Y126" s="405"/>
      <c r="Z126" s="405"/>
      <c r="AA126" s="405"/>
      <c r="AB126" s="428"/>
      <c r="AC126" s="428"/>
    </row>
    <row r="127" spans="22:29" ht="13.5" customHeight="1" x14ac:dyDescent="0.2">
      <c r="V127" s="405"/>
      <c r="W127" s="405"/>
      <c r="X127" s="405"/>
      <c r="Y127" s="405"/>
      <c r="Z127" s="405"/>
      <c r="AA127" s="405"/>
      <c r="AB127" s="428"/>
      <c r="AC127" s="428"/>
    </row>
    <row r="128" spans="22:29" ht="13.5" customHeight="1" x14ac:dyDescent="0.2">
      <c r="V128" s="405"/>
      <c r="W128" s="405"/>
      <c r="X128" s="405"/>
      <c r="Y128" s="405"/>
      <c r="Z128" s="405"/>
      <c r="AA128" s="405"/>
      <c r="AB128" s="428"/>
      <c r="AC128" s="428"/>
    </row>
    <row r="129" spans="22:29" ht="13.5" customHeight="1" x14ac:dyDescent="0.2">
      <c r="V129" s="405"/>
      <c r="W129" s="405"/>
      <c r="X129" s="405"/>
      <c r="Y129" s="405"/>
      <c r="Z129" s="405"/>
      <c r="AA129" s="405"/>
      <c r="AB129" s="428"/>
      <c r="AC129" s="428"/>
    </row>
    <row r="130" spans="22:29" ht="13.5" customHeight="1" x14ac:dyDescent="0.2">
      <c r="V130" s="405"/>
      <c r="W130" s="405"/>
      <c r="X130" s="405"/>
      <c r="Y130" s="405"/>
      <c r="Z130" s="405"/>
      <c r="AA130" s="405"/>
      <c r="AB130" s="428"/>
      <c r="AC130" s="428"/>
    </row>
    <row r="131" spans="22:29" ht="13.5" customHeight="1" x14ac:dyDescent="0.2">
      <c r="V131" s="405"/>
      <c r="W131" s="405"/>
      <c r="X131" s="405"/>
      <c r="Y131" s="405"/>
      <c r="Z131" s="405"/>
      <c r="AA131" s="405"/>
      <c r="AB131" s="428"/>
      <c r="AC131" s="428"/>
    </row>
    <row r="132" spans="22:29" ht="13.5" customHeight="1" x14ac:dyDescent="0.2">
      <c r="V132" s="405"/>
      <c r="W132" s="405"/>
      <c r="X132" s="405"/>
      <c r="Y132" s="405"/>
      <c r="Z132" s="405"/>
      <c r="AA132" s="405"/>
      <c r="AB132" s="428"/>
      <c r="AC132" s="428"/>
    </row>
    <row r="133" spans="22:29" ht="13.5" customHeight="1" x14ac:dyDescent="0.2">
      <c r="V133" s="405"/>
      <c r="W133" s="405"/>
      <c r="X133" s="405"/>
      <c r="Y133" s="405"/>
      <c r="Z133" s="405"/>
      <c r="AA133" s="405"/>
      <c r="AB133" s="428"/>
      <c r="AC133" s="428"/>
    </row>
    <row r="134" spans="22:29" ht="13.5" customHeight="1" x14ac:dyDescent="0.2">
      <c r="V134" s="405"/>
      <c r="W134" s="405"/>
      <c r="X134" s="405"/>
      <c r="Y134" s="405"/>
      <c r="Z134" s="405"/>
      <c r="AA134" s="405"/>
      <c r="AB134" s="428"/>
      <c r="AC134" s="428"/>
    </row>
    <row r="135" spans="22:29" ht="13.5" customHeight="1" x14ac:dyDescent="0.2">
      <c r="V135" s="405"/>
      <c r="W135" s="405"/>
      <c r="X135" s="405"/>
      <c r="Y135" s="405"/>
      <c r="Z135" s="405"/>
      <c r="AA135" s="405"/>
      <c r="AB135" s="428"/>
      <c r="AC135" s="428"/>
    </row>
    <row r="136" spans="22:29" ht="13.5" customHeight="1" x14ac:dyDescent="0.2">
      <c r="V136" s="405"/>
      <c r="W136" s="405"/>
      <c r="X136" s="405"/>
      <c r="Y136" s="405"/>
      <c r="Z136" s="405"/>
      <c r="AA136" s="405"/>
      <c r="AB136" s="428"/>
      <c r="AC136" s="428"/>
    </row>
    <row r="137" spans="22:29" ht="13.5" customHeight="1" x14ac:dyDescent="0.2">
      <c r="V137" s="405"/>
      <c r="W137" s="405"/>
      <c r="X137" s="405"/>
      <c r="Y137" s="405"/>
      <c r="Z137" s="405"/>
      <c r="AA137" s="405"/>
      <c r="AB137" s="428"/>
      <c r="AC137" s="428"/>
    </row>
    <row r="138" spans="22:29" ht="13.5" customHeight="1" x14ac:dyDescent="0.2">
      <c r="V138" s="405"/>
      <c r="W138" s="405"/>
      <c r="X138" s="405"/>
      <c r="Y138" s="405"/>
      <c r="Z138" s="405"/>
      <c r="AA138" s="405"/>
      <c r="AB138" s="428"/>
      <c r="AC138" s="428"/>
    </row>
    <row r="139" spans="22:29" ht="13.5" customHeight="1" x14ac:dyDescent="0.2">
      <c r="V139" s="405"/>
      <c r="W139" s="405"/>
      <c r="X139" s="405"/>
      <c r="Y139" s="405"/>
      <c r="Z139" s="405"/>
      <c r="AA139" s="405"/>
      <c r="AB139" s="428"/>
      <c r="AC139" s="428"/>
    </row>
    <row r="140" spans="22:29" ht="13.5" customHeight="1" x14ac:dyDescent="0.2">
      <c r="V140" s="405"/>
      <c r="W140" s="405"/>
      <c r="X140" s="405"/>
      <c r="Y140" s="405"/>
      <c r="Z140" s="405"/>
      <c r="AA140" s="405"/>
      <c r="AB140" s="428"/>
      <c r="AC140" s="428"/>
    </row>
    <row r="141" spans="22:29" ht="13.5" customHeight="1" x14ac:dyDescent="0.2">
      <c r="V141" s="405"/>
      <c r="W141" s="405"/>
      <c r="X141" s="405"/>
      <c r="Y141" s="405"/>
      <c r="Z141" s="405"/>
      <c r="AA141" s="405"/>
      <c r="AB141" s="428"/>
      <c r="AC141" s="428"/>
    </row>
    <row r="142" spans="22:29" ht="13.5" customHeight="1" x14ac:dyDescent="0.2">
      <c r="V142" s="405"/>
      <c r="W142" s="405"/>
      <c r="X142" s="405"/>
      <c r="Y142" s="405"/>
      <c r="Z142" s="405"/>
      <c r="AA142" s="405"/>
      <c r="AB142" s="428"/>
      <c r="AC142" s="428"/>
    </row>
    <row r="143" spans="22:29" ht="13.5" customHeight="1" x14ac:dyDescent="0.2">
      <c r="V143" s="405"/>
      <c r="W143" s="405"/>
      <c r="X143" s="405"/>
      <c r="Y143" s="405"/>
      <c r="Z143" s="405"/>
      <c r="AA143" s="405"/>
      <c r="AB143" s="428"/>
      <c r="AC143" s="428"/>
    </row>
    <row r="144" spans="22:29" ht="13.5" customHeight="1" x14ac:dyDescent="0.2">
      <c r="V144" s="405"/>
      <c r="W144" s="405"/>
      <c r="X144" s="405"/>
      <c r="Y144" s="405"/>
      <c r="Z144" s="405"/>
      <c r="AA144" s="405"/>
      <c r="AB144" s="428"/>
      <c r="AC144" s="428"/>
    </row>
    <row r="145" spans="22:29" ht="13.5" customHeight="1" x14ac:dyDescent="0.2">
      <c r="V145" s="405"/>
      <c r="W145" s="405"/>
      <c r="X145" s="405"/>
      <c r="Y145" s="405"/>
      <c r="Z145" s="405"/>
      <c r="AA145" s="405"/>
      <c r="AB145" s="428"/>
      <c r="AC145" s="428"/>
    </row>
    <row r="146" spans="22:29" ht="13.5" customHeight="1" x14ac:dyDescent="0.2">
      <c r="V146" s="405"/>
      <c r="W146" s="405"/>
      <c r="X146" s="405"/>
      <c r="Y146" s="405"/>
      <c r="Z146" s="405"/>
      <c r="AA146" s="405"/>
      <c r="AB146" s="428"/>
      <c r="AC146" s="428"/>
    </row>
    <row r="147" spans="22:29" ht="13.5" customHeight="1" x14ac:dyDescent="0.2">
      <c r="V147" s="405"/>
      <c r="W147" s="405"/>
      <c r="X147" s="405"/>
      <c r="Y147" s="405"/>
      <c r="Z147" s="405"/>
      <c r="AA147" s="405"/>
      <c r="AB147" s="428"/>
      <c r="AC147" s="428"/>
    </row>
    <row r="148" spans="22:29" ht="13.5" customHeight="1" x14ac:dyDescent="0.2">
      <c r="V148" s="405"/>
      <c r="W148" s="405"/>
      <c r="X148" s="405"/>
      <c r="Y148" s="405"/>
      <c r="Z148" s="405"/>
      <c r="AA148" s="405"/>
      <c r="AB148" s="428"/>
      <c r="AC148" s="428"/>
    </row>
    <row r="149" spans="22:29" ht="13.5" customHeight="1" x14ac:dyDescent="0.2">
      <c r="V149" s="405"/>
      <c r="W149" s="405"/>
      <c r="X149" s="405"/>
      <c r="Y149" s="405"/>
      <c r="Z149" s="405"/>
      <c r="AA149" s="405"/>
      <c r="AB149" s="428"/>
      <c r="AC149" s="428"/>
    </row>
    <row r="150" spans="22:29" ht="13.5" customHeight="1" x14ac:dyDescent="0.2">
      <c r="V150" s="405"/>
      <c r="W150" s="405"/>
      <c r="X150" s="405"/>
      <c r="Y150" s="405"/>
      <c r="Z150" s="405"/>
      <c r="AA150" s="405"/>
    </row>
    <row r="151" spans="22:29" ht="13.5" customHeight="1" x14ac:dyDescent="0.2">
      <c r="V151" s="405"/>
      <c r="W151" s="405"/>
      <c r="X151" s="405"/>
      <c r="Y151" s="405"/>
      <c r="Z151" s="405"/>
      <c r="AA151" s="405"/>
    </row>
    <row r="152" spans="22:29" ht="13.5" customHeight="1" x14ac:dyDescent="0.2">
      <c r="V152" s="405"/>
      <c r="W152" s="405"/>
      <c r="X152" s="405"/>
      <c r="Y152" s="405"/>
      <c r="Z152" s="405"/>
      <c r="AA152" s="405"/>
    </row>
    <row r="153" spans="22:29" ht="13.5" customHeight="1" x14ac:dyDescent="0.2">
      <c r="V153" s="405"/>
      <c r="W153" s="405"/>
      <c r="X153" s="405"/>
      <c r="Y153" s="405"/>
      <c r="Z153" s="405"/>
      <c r="AA153" s="405"/>
    </row>
    <row r="154" spans="22:29" ht="13.5" customHeight="1" x14ac:dyDescent="0.2">
      <c r="V154" s="405"/>
      <c r="W154" s="405"/>
      <c r="X154" s="405"/>
      <c r="Y154" s="405"/>
      <c r="Z154" s="405"/>
      <c r="AA154" s="405"/>
    </row>
    <row r="155" spans="22:29" ht="13.5" customHeight="1" x14ac:dyDescent="0.2">
      <c r="V155" s="405"/>
      <c r="W155" s="405"/>
      <c r="X155" s="405"/>
      <c r="Y155" s="405"/>
      <c r="Z155" s="405"/>
      <c r="AA155" s="405"/>
    </row>
    <row r="156" spans="22:29" ht="13.5" customHeight="1" x14ac:dyDescent="0.2">
      <c r="V156" s="405"/>
      <c r="W156" s="405"/>
      <c r="X156" s="405"/>
      <c r="Y156" s="405"/>
      <c r="Z156" s="405"/>
      <c r="AA156" s="405"/>
    </row>
    <row r="157" spans="22:29" ht="13.5" customHeight="1" x14ac:dyDescent="0.2">
      <c r="V157" s="405"/>
      <c r="W157" s="405"/>
      <c r="X157" s="405"/>
      <c r="Y157" s="405"/>
      <c r="Z157" s="405"/>
      <c r="AA157" s="405"/>
    </row>
    <row r="158" spans="22:29" ht="13.5" customHeight="1" x14ac:dyDescent="0.2">
      <c r="V158" s="405"/>
      <c r="W158" s="405"/>
      <c r="X158" s="405"/>
      <c r="Y158" s="405"/>
      <c r="Z158" s="405"/>
      <c r="AA158" s="405"/>
    </row>
    <row r="159" spans="22:29" ht="13.5" customHeight="1" x14ac:dyDescent="0.2">
      <c r="V159" s="405"/>
      <c r="W159" s="405"/>
      <c r="X159" s="405"/>
      <c r="Y159" s="405"/>
      <c r="Z159" s="405"/>
      <c r="AA159" s="405"/>
    </row>
    <row r="160" spans="22:29" ht="13.5" customHeight="1" x14ac:dyDescent="0.2">
      <c r="V160" s="405"/>
      <c r="W160" s="405"/>
      <c r="X160" s="405"/>
      <c r="Y160" s="405"/>
      <c r="Z160" s="405"/>
      <c r="AA160" s="405"/>
    </row>
    <row r="161" spans="22:27" ht="13.5" customHeight="1" x14ac:dyDescent="0.2">
      <c r="V161" s="405"/>
      <c r="W161" s="405"/>
      <c r="X161" s="405"/>
      <c r="Y161" s="405"/>
      <c r="Z161" s="405"/>
      <c r="AA161" s="405"/>
    </row>
    <row r="162" spans="22:27" ht="13.5" customHeight="1" x14ac:dyDescent="0.2">
      <c r="V162" s="405"/>
      <c r="W162" s="405"/>
      <c r="X162" s="405"/>
      <c r="Y162" s="405"/>
      <c r="Z162" s="405"/>
      <c r="AA162" s="405"/>
    </row>
    <row r="163" spans="22:27" ht="13.5" customHeight="1" x14ac:dyDescent="0.2">
      <c r="V163" s="405"/>
      <c r="W163" s="405"/>
      <c r="X163" s="405"/>
      <c r="Y163" s="405"/>
      <c r="Z163" s="405"/>
      <c r="AA163" s="405"/>
    </row>
    <row r="164" spans="22:27" ht="13.5" customHeight="1" x14ac:dyDescent="0.2">
      <c r="V164" s="405"/>
      <c r="W164" s="405"/>
      <c r="X164" s="405"/>
      <c r="Y164" s="405"/>
      <c r="Z164" s="405"/>
      <c r="AA164" s="405"/>
    </row>
    <row r="165" spans="22:27" ht="13.5" customHeight="1" x14ac:dyDescent="0.2">
      <c r="V165" s="405"/>
      <c r="W165" s="405"/>
      <c r="X165" s="405"/>
      <c r="Y165" s="405"/>
      <c r="Z165" s="405"/>
      <c r="AA165" s="405"/>
    </row>
    <row r="166" spans="22:27" ht="13.5" customHeight="1" x14ac:dyDescent="0.2">
      <c r="V166" s="405"/>
      <c r="W166" s="405"/>
      <c r="X166" s="405"/>
      <c r="Y166" s="405"/>
      <c r="Z166" s="405"/>
      <c r="AA166" s="405"/>
    </row>
    <row r="167" spans="22:27" ht="13.5" customHeight="1" x14ac:dyDescent="0.2">
      <c r="V167" s="405"/>
      <c r="W167" s="405"/>
      <c r="X167" s="405"/>
      <c r="Y167" s="405"/>
      <c r="Z167" s="405"/>
      <c r="AA167" s="405"/>
    </row>
    <row r="168" spans="22:27" ht="13.5" customHeight="1" x14ac:dyDescent="0.2">
      <c r="V168" s="405"/>
      <c r="W168" s="405"/>
      <c r="X168" s="405"/>
      <c r="Y168" s="405"/>
      <c r="Z168" s="405"/>
      <c r="AA168" s="405"/>
    </row>
    <row r="169" spans="22:27" ht="13.5" customHeight="1" x14ac:dyDescent="0.2">
      <c r="V169" s="405"/>
      <c r="W169" s="405"/>
      <c r="X169" s="405"/>
      <c r="Y169" s="405"/>
      <c r="Z169" s="405"/>
      <c r="AA169" s="405"/>
    </row>
    <row r="170" spans="22:27" ht="13.5" customHeight="1" x14ac:dyDescent="0.2">
      <c r="V170" s="405"/>
      <c r="W170" s="405"/>
      <c r="X170" s="405"/>
      <c r="Y170" s="405"/>
      <c r="Z170" s="405"/>
      <c r="AA170" s="405"/>
    </row>
    <row r="171" spans="22:27" ht="13.5" customHeight="1" x14ac:dyDescent="0.2">
      <c r="V171" s="405"/>
      <c r="W171" s="405"/>
      <c r="X171" s="405"/>
      <c r="Y171" s="405"/>
      <c r="Z171" s="405"/>
      <c r="AA171" s="405"/>
    </row>
    <row r="172" spans="22:27" ht="13.5" customHeight="1" x14ac:dyDescent="0.2">
      <c r="V172" s="405"/>
      <c r="W172" s="405"/>
      <c r="X172" s="405"/>
      <c r="Y172" s="405"/>
      <c r="Z172" s="405"/>
      <c r="AA172" s="405"/>
    </row>
    <row r="173" spans="22:27" ht="13.5" customHeight="1" x14ac:dyDescent="0.2">
      <c r="V173" s="405"/>
      <c r="W173" s="405"/>
      <c r="X173" s="405"/>
      <c r="Y173" s="405"/>
      <c r="Z173" s="405"/>
      <c r="AA173" s="405"/>
    </row>
    <row r="174" spans="22:27" ht="13.5" customHeight="1" x14ac:dyDescent="0.2">
      <c r="V174" s="405"/>
      <c r="W174" s="405"/>
      <c r="X174" s="405"/>
      <c r="Y174" s="405"/>
      <c r="Z174" s="405"/>
      <c r="AA174" s="405"/>
    </row>
    <row r="175" spans="22:27" ht="13.5" customHeight="1" x14ac:dyDescent="0.2">
      <c r="V175" s="405"/>
      <c r="W175" s="405"/>
      <c r="X175" s="405"/>
      <c r="Y175" s="405"/>
      <c r="Z175" s="405"/>
      <c r="AA175" s="405"/>
    </row>
    <row r="176" spans="22:27" ht="13.5" customHeight="1" x14ac:dyDescent="0.2">
      <c r="V176" s="405"/>
      <c r="W176" s="405"/>
      <c r="X176" s="405"/>
      <c r="Y176" s="405"/>
      <c r="Z176" s="405"/>
      <c r="AA176" s="405"/>
    </row>
    <row r="177" spans="22:27" ht="13.5" customHeight="1" x14ac:dyDescent="0.2">
      <c r="V177" s="405"/>
      <c r="W177" s="405"/>
      <c r="X177" s="405"/>
      <c r="Y177" s="405"/>
      <c r="Z177" s="405"/>
      <c r="AA177" s="405"/>
    </row>
    <row r="178" spans="22:27" ht="13.5" customHeight="1" x14ac:dyDescent="0.2">
      <c r="V178" s="405"/>
      <c r="W178" s="405"/>
      <c r="X178" s="405"/>
      <c r="Y178" s="405"/>
      <c r="Z178" s="405"/>
      <c r="AA178" s="405"/>
    </row>
    <row r="179" spans="22:27" ht="13.5" customHeight="1" x14ac:dyDescent="0.2">
      <c r="V179" s="405"/>
      <c r="W179" s="405"/>
      <c r="X179" s="405"/>
      <c r="Y179" s="405"/>
      <c r="Z179" s="405"/>
      <c r="AA179" s="405"/>
    </row>
    <row r="180" spans="22:27" ht="13.5" customHeight="1" x14ac:dyDescent="0.2">
      <c r="V180" s="405"/>
      <c r="W180" s="405"/>
      <c r="X180" s="405"/>
      <c r="Y180" s="405"/>
      <c r="Z180" s="405"/>
      <c r="AA180" s="405"/>
    </row>
    <row r="181" spans="22:27" ht="13.5" customHeight="1" x14ac:dyDescent="0.2">
      <c r="V181" s="405"/>
      <c r="W181" s="405"/>
      <c r="X181" s="405"/>
      <c r="Y181" s="405"/>
      <c r="Z181" s="405"/>
      <c r="AA181" s="405"/>
    </row>
    <row r="182" spans="22:27" ht="13.5" customHeight="1" x14ac:dyDescent="0.2">
      <c r="V182" s="405"/>
      <c r="W182" s="405"/>
      <c r="X182" s="405"/>
      <c r="Y182" s="405"/>
      <c r="Z182" s="405"/>
      <c r="AA182" s="405"/>
    </row>
    <row r="183" spans="22:27" ht="13.5" customHeight="1" x14ac:dyDescent="0.2">
      <c r="V183" s="405"/>
      <c r="W183" s="405"/>
      <c r="X183" s="405"/>
      <c r="Y183" s="405"/>
      <c r="Z183" s="405"/>
      <c r="AA183" s="405"/>
    </row>
    <row r="184" spans="22:27" ht="13.5" customHeight="1" x14ac:dyDescent="0.2">
      <c r="V184" s="405"/>
      <c r="W184" s="405"/>
      <c r="X184" s="405"/>
      <c r="Y184" s="405"/>
      <c r="Z184" s="405"/>
      <c r="AA184" s="405"/>
    </row>
    <row r="185" spans="22:27" ht="13.5" customHeight="1" x14ac:dyDescent="0.2">
      <c r="V185" s="405"/>
      <c r="W185" s="405"/>
      <c r="X185" s="405"/>
      <c r="Y185" s="405"/>
      <c r="Z185" s="405"/>
      <c r="AA185" s="405"/>
    </row>
    <row r="186" spans="22:27" ht="13.5" customHeight="1" x14ac:dyDescent="0.2">
      <c r="V186" s="405"/>
      <c r="W186" s="405"/>
      <c r="X186" s="405"/>
      <c r="Y186" s="405"/>
      <c r="Z186" s="405"/>
      <c r="AA186" s="405"/>
    </row>
    <row r="187" spans="22:27" ht="13.5" customHeight="1" x14ac:dyDescent="0.2">
      <c r="V187" s="405"/>
      <c r="W187" s="405"/>
      <c r="X187" s="405"/>
      <c r="Y187" s="405"/>
      <c r="Z187" s="405"/>
      <c r="AA187" s="405"/>
    </row>
    <row r="188" spans="22:27" ht="13.5" customHeight="1" x14ac:dyDescent="0.2">
      <c r="V188" s="405"/>
      <c r="W188" s="405"/>
      <c r="X188" s="405"/>
      <c r="Y188" s="405"/>
      <c r="Z188" s="405"/>
      <c r="AA188" s="405"/>
    </row>
    <row r="189" spans="22:27" ht="13.5" customHeight="1" x14ac:dyDescent="0.2">
      <c r="V189" s="405"/>
      <c r="W189" s="405"/>
      <c r="X189" s="405"/>
      <c r="Y189" s="405"/>
      <c r="Z189" s="405"/>
      <c r="AA189" s="405"/>
    </row>
    <row r="190" spans="22:27" ht="13.5" customHeight="1" x14ac:dyDescent="0.2">
      <c r="V190" s="405"/>
      <c r="W190" s="405"/>
      <c r="X190" s="405"/>
      <c r="Y190" s="405"/>
      <c r="Z190" s="405"/>
      <c r="AA190" s="405"/>
    </row>
    <row r="191" spans="22:27" ht="13.5" customHeight="1" x14ac:dyDescent="0.2">
      <c r="V191" s="405"/>
      <c r="W191" s="405"/>
      <c r="X191" s="405"/>
      <c r="Y191" s="405"/>
      <c r="Z191" s="405"/>
      <c r="AA191" s="405"/>
    </row>
    <row r="192" spans="22:27" ht="13.5" customHeight="1" x14ac:dyDescent="0.2">
      <c r="V192" s="405"/>
      <c r="W192" s="405"/>
      <c r="X192" s="405"/>
      <c r="Y192" s="405"/>
      <c r="Z192" s="405"/>
      <c r="AA192" s="405"/>
    </row>
    <row r="193" spans="22:27" ht="13.5" customHeight="1" x14ac:dyDescent="0.2">
      <c r="V193" s="405"/>
      <c r="W193" s="405"/>
      <c r="X193" s="405"/>
      <c r="Y193" s="405"/>
      <c r="Z193" s="405"/>
      <c r="AA193" s="405"/>
    </row>
    <row r="194" spans="22:27" ht="13.5" customHeight="1" x14ac:dyDescent="0.2">
      <c r="V194" s="405"/>
      <c r="W194" s="405"/>
      <c r="X194" s="405"/>
      <c r="Y194" s="405"/>
      <c r="Z194" s="405"/>
      <c r="AA194" s="405"/>
    </row>
    <row r="195" spans="22:27" ht="13.5" customHeight="1" x14ac:dyDescent="0.2">
      <c r="V195" s="405"/>
      <c r="W195" s="405"/>
      <c r="X195" s="405"/>
      <c r="Y195" s="405"/>
      <c r="Z195" s="405"/>
      <c r="AA195" s="405"/>
    </row>
    <row r="196" spans="22:27" ht="13.5" customHeight="1" x14ac:dyDescent="0.2">
      <c r="V196" s="405"/>
      <c r="W196" s="405"/>
      <c r="X196" s="405"/>
      <c r="Y196" s="405"/>
      <c r="Z196" s="405"/>
      <c r="AA196" s="405"/>
    </row>
    <row r="197" spans="22:27" ht="13.5" customHeight="1" x14ac:dyDescent="0.2">
      <c r="V197" s="405"/>
      <c r="W197" s="405"/>
      <c r="X197" s="405"/>
      <c r="Y197" s="405"/>
      <c r="Z197" s="405"/>
      <c r="AA197" s="405"/>
    </row>
    <row r="198" spans="22:27" ht="13.5" customHeight="1" x14ac:dyDescent="0.2">
      <c r="V198" s="405"/>
      <c r="W198" s="405"/>
      <c r="X198" s="405"/>
      <c r="Y198" s="405"/>
      <c r="Z198" s="405"/>
      <c r="AA198" s="405"/>
    </row>
    <row r="199" spans="22:27" ht="13.5" customHeight="1" x14ac:dyDescent="0.2">
      <c r="V199" s="405"/>
      <c r="W199" s="405"/>
      <c r="X199" s="405"/>
      <c r="Y199" s="405"/>
      <c r="Z199" s="405"/>
      <c r="AA199" s="405"/>
    </row>
    <row r="200" spans="22:27" ht="13.5" customHeight="1" x14ac:dyDescent="0.2">
      <c r="V200" s="405"/>
      <c r="W200" s="405"/>
      <c r="X200" s="405"/>
      <c r="Y200" s="405"/>
      <c r="Z200" s="405"/>
      <c r="AA200" s="405"/>
    </row>
    <row r="201" spans="22:27" ht="13.5" customHeight="1" x14ac:dyDescent="0.2">
      <c r="V201" s="405"/>
      <c r="W201" s="405"/>
      <c r="X201" s="405"/>
      <c r="Y201" s="405"/>
      <c r="Z201" s="405"/>
      <c r="AA201" s="405"/>
    </row>
    <row r="202" spans="22:27" ht="13.5" customHeight="1" x14ac:dyDescent="0.2">
      <c r="V202" s="405"/>
      <c r="W202" s="405"/>
      <c r="X202" s="405"/>
      <c r="Y202" s="405"/>
      <c r="Z202" s="405"/>
      <c r="AA202" s="405"/>
    </row>
    <row r="203" spans="22:27" ht="13.5" customHeight="1" x14ac:dyDescent="0.2">
      <c r="V203" s="405"/>
      <c r="W203" s="405"/>
      <c r="X203" s="405"/>
      <c r="Y203" s="405"/>
      <c r="Z203" s="405"/>
      <c r="AA203" s="405"/>
    </row>
    <row r="204" spans="22:27" ht="13.5" customHeight="1" x14ac:dyDescent="0.2">
      <c r="V204" s="405"/>
      <c r="W204" s="405"/>
      <c r="X204" s="405"/>
      <c r="Y204" s="405"/>
      <c r="Z204" s="405"/>
      <c r="AA204" s="405"/>
    </row>
    <row r="205" spans="22:27" ht="13.5" customHeight="1" x14ac:dyDescent="0.2">
      <c r="V205" s="405"/>
      <c r="W205" s="405"/>
      <c r="X205" s="405"/>
      <c r="Y205" s="405"/>
      <c r="Z205" s="405"/>
      <c r="AA205" s="405"/>
    </row>
    <row r="206" spans="22:27" ht="13.5" customHeight="1" x14ac:dyDescent="0.2">
      <c r="V206" s="405"/>
      <c r="W206" s="405"/>
      <c r="X206" s="405"/>
      <c r="Y206" s="405"/>
      <c r="Z206" s="405"/>
      <c r="AA206" s="405"/>
    </row>
    <row r="207" spans="22:27" ht="13.5" customHeight="1" x14ac:dyDescent="0.2">
      <c r="V207" s="405"/>
      <c r="W207" s="405"/>
      <c r="X207" s="405"/>
      <c r="Y207" s="405"/>
      <c r="Z207" s="405"/>
      <c r="AA207" s="405"/>
    </row>
    <row r="208" spans="22:27" ht="13.5" customHeight="1" x14ac:dyDescent="0.2">
      <c r="V208" s="405"/>
      <c r="W208" s="405"/>
      <c r="X208" s="405"/>
      <c r="Y208" s="405"/>
      <c r="Z208" s="405"/>
      <c r="AA208" s="405"/>
    </row>
    <row r="209" spans="22:27" ht="13.5" customHeight="1" x14ac:dyDescent="0.2">
      <c r="V209" s="405"/>
      <c r="W209" s="405"/>
      <c r="X209" s="405"/>
      <c r="Y209" s="405"/>
      <c r="Z209" s="405"/>
      <c r="AA209" s="405"/>
    </row>
    <row r="210" spans="22:27" ht="13.5" customHeight="1" x14ac:dyDescent="0.2">
      <c r="V210" s="405"/>
      <c r="W210" s="405"/>
      <c r="X210" s="405"/>
      <c r="Y210" s="405"/>
      <c r="Z210" s="405"/>
      <c r="AA210" s="405"/>
    </row>
    <row r="211" spans="22:27" ht="13.5" customHeight="1" x14ac:dyDescent="0.2">
      <c r="V211" s="405"/>
      <c r="W211" s="405"/>
      <c r="X211" s="405"/>
      <c r="Y211" s="405"/>
      <c r="Z211" s="405"/>
      <c r="AA211" s="405"/>
    </row>
    <row r="212" spans="22:27" ht="13.5" customHeight="1" x14ac:dyDescent="0.2">
      <c r="V212" s="405"/>
      <c r="W212" s="405"/>
      <c r="X212" s="405"/>
      <c r="Y212" s="405"/>
      <c r="Z212" s="405"/>
      <c r="AA212" s="405"/>
    </row>
    <row r="213" spans="22:27" ht="13.5" customHeight="1" x14ac:dyDescent="0.2">
      <c r="V213" s="405"/>
      <c r="W213" s="405"/>
      <c r="X213" s="405"/>
      <c r="Y213" s="405"/>
      <c r="Z213" s="405"/>
      <c r="AA213" s="405"/>
    </row>
    <row r="214" spans="22:27" ht="13.5" customHeight="1" x14ac:dyDescent="0.2">
      <c r="V214" s="405"/>
      <c r="W214" s="405"/>
      <c r="X214" s="405"/>
      <c r="Y214" s="405"/>
      <c r="Z214" s="405"/>
      <c r="AA214" s="405"/>
    </row>
    <row r="215" spans="22:27" ht="13.5" customHeight="1" x14ac:dyDescent="0.2">
      <c r="V215" s="405"/>
      <c r="W215" s="405"/>
      <c r="X215" s="405"/>
      <c r="Y215" s="405"/>
      <c r="Z215" s="405"/>
      <c r="AA215" s="405"/>
    </row>
    <row r="216" spans="22:27" ht="13.5" customHeight="1" x14ac:dyDescent="0.2">
      <c r="V216" s="405"/>
      <c r="W216" s="405"/>
      <c r="X216" s="405"/>
      <c r="Y216" s="405"/>
      <c r="Z216" s="405"/>
      <c r="AA216" s="405"/>
    </row>
    <row r="217" spans="22:27" ht="13.5" customHeight="1" x14ac:dyDescent="0.2">
      <c r="V217" s="405"/>
      <c r="W217" s="405"/>
      <c r="X217" s="405"/>
      <c r="Y217" s="405"/>
      <c r="Z217" s="405"/>
      <c r="AA217" s="405"/>
    </row>
    <row r="218" spans="22:27" ht="13.5" customHeight="1" x14ac:dyDescent="0.2">
      <c r="V218" s="405"/>
      <c r="W218" s="405"/>
      <c r="X218" s="405"/>
      <c r="Y218" s="405"/>
      <c r="Z218" s="405"/>
      <c r="AA218" s="405"/>
    </row>
    <row r="219" spans="22:27" ht="13.5" customHeight="1" x14ac:dyDescent="0.2">
      <c r="V219" s="405"/>
      <c r="W219" s="405"/>
      <c r="X219" s="405"/>
      <c r="Y219" s="405"/>
      <c r="Z219" s="405"/>
      <c r="AA219" s="405"/>
    </row>
    <row r="220" spans="22:27" ht="13.5" customHeight="1" x14ac:dyDescent="0.2">
      <c r="V220" s="405"/>
      <c r="W220" s="405"/>
      <c r="X220" s="405"/>
      <c r="Y220" s="405"/>
      <c r="Z220" s="405"/>
      <c r="AA220" s="405"/>
    </row>
    <row r="221" spans="22:27" ht="13.5" customHeight="1" x14ac:dyDescent="0.2">
      <c r="V221" s="405"/>
      <c r="W221" s="405"/>
      <c r="X221" s="405"/>
      <c r="Y221" s="405"/>
      <c r="Z221" s="405"/>
      <c r="AA221" s="405"/>
    </row>
    <row r="222" spans="22:27" ht="13.5" customHeight="1" x14ac:dyDescent="0.2">
      <c r="V222" s="405"/>
      <c r="W222" s="405"/>
      <c r="X222" s="405"/>
      <c r="Y222" s="405"/>
      <c r="Z222" s="405"/>
      <c r="AA222" s="405"/>
    </row>
    <row r="223" spans="22:27" ht="13.5" customHeight="1" x14ac:dyDescent="0.2">
      <c r="V223" s="405"/>
      <c r="W223" s="405"/>
      <c r="X223" s="405"/>
      <c r="Y223" s="405"/>
      <c r="Z223" s="405"/>
      <c r="AA223" s="405"/>
    </row>
    <row r="224" spans="22:27" ht="13.5" customHeight="1" x14ac:dyDescent="0.2">
      <c r="V224" s="405"/>
      <c r="W224" s="405"/>
      <c r="X224" s="405"/>
      <c r="Y224" s="405"/>
      <c r="Z224" s="405"/>
      <c r="AA224" s="405"/>
    </row>
    <row r="225" spans="22:27" ht="13.5" customHeight="1" x14ac:dyDescent="0.2">
      <c r="V225" s="405"/>
      <c r="W225" s="405"/>
      <c r="X225" s="405"/>
      <c r="Y225" s="405"/>
      <c r="Z225" s="405"/>
      <c r="AA225" s="405"/>
    </row>
    <row r="226" spans="22:27" ht="13.5" customHeight="1" x14ac:dyDescent="0.2">
      <c r="V226" s="405"/>
      <c r="W226" s="405"/>
      <c r="X226" s="405"/>
      <c r="Y226" s="405"/>
      <c r="Z226" s="405"/>
      <c r="AA226" s="405"/>
    </row>
    <row r="227" spans="22:27" ht="13.5" customHeight="1" x14ac:dyDescent="0.2">
      <c r="V227" s="405"/>
      <c r="W227" s="405"/>
      <c r="X227" s="405"/>
      <c r="Y227" s="405"/>
      <c r="Z227" s="405"/>
      <c r="AA227" s="405"/>
    </row>
    <row r="228" spans="22:27" ht="13.5" customHeight="1" x14ac:dyDescent="0.2">
      <c r="V228" s="405"/>
      <c r="W228" s="405"/>
      <c r="X228" s="405"/>
      <c r="Y228" s="405"/>
      <c r="Z228" s="405"/>
      <c r="AA228" s="405"/>
    </row>
    <row r="229" spans="22:27" ht="13.5" customHeight="1" x14ac:dyDescent="0.2">
      <c r="V229" s="405"/>
      <c r="W229" s="405"/>
      <c r="X229" s="405"/>
      <c r="Y229" s="405"/>
      <c r="Z229" s="405"/>
      <c r="AA229" s="405"/>
    </row>
    <row r="230" spans="22:27" ht="13.5" customHeight="1" x14ac:dyDescent="0.2">
      <c r="V230" s="405"/>
      <c r="W230" s="405"/>
      <c r="X230" s="405"/>
      <c r="Y230" s="405"/>
      <c r="Z230" s="405"/>
      <c r="AA230" s="405"/>
    </row>
    <row r="231" spans="22:27" ht="13.5" customHeight="1" x14ac:dyDescent="0.2">
      <c r="V231" s="405"/>
      <c r="W231" s="405"/>
      <c r="X231" s="405"/>
      <c r="Y231" s="405"/>
      <c r="Z231" s="405"/>
      <c r="AA231" s="405"/>
    </row>
    <row r="232" spans="22:27" ht="13.5" customHeight="1" x14ac:dyDescent="0.2">
      <c r="V232" s="405"/>
      <c r="W232" s="405"/>
      <c r="X232" s="405"/>
      <c r="Y232" s="405"/>
      <c r="Z232" s="405"/>
      <c r="AA232" s="405"/>
    </row>
    <row r="233" spans="22:27" ht="13.5" customHeight="1" x14ac:dyDescent="0.2">
      <c r="V233" s="405"/>
      <c r="W233" s="405"/>
      <c r="X233" s="405"/>
      <c r="Y233" s="405"/>
      <c r="Z233" s="405"/>
      <c r="AA233" s="405"/>
    </row>
    <row r="234" spans="22:27" ht="13.5" customHeight="1" x14ac:dyDescent="0.2">
      <c r="V234" s="405"/>
      <c r="W234" s="405"/>
      <c r="X234" s="405"/>
      <c r="Y234" s="405"/>
      <c r="Z234" s="405"/>
      <c r="AA234" s="405"/>
    </row>
    <row r="235" spans="22:27" ht="13.5" customHeight="1" x14ac:dyDescent="0.2">
      <c r="V235" s="405"/>
      <c r="W235" s="405"/>
      <c r="X235" s="405"/>
      <c r="Y235" s="405"/>
      <c r="Z235" s="405"/>
      <c r="AA235" s="405"/>
    </row>
    <row r="236" spans="22:27" ht="13.5" customHeight="1" x14ac:dyDescent="0.2">
      <c r="V236" s="405"/>
      <c r="W236" s="405"/>
      <c r="X236" s="405"/>
      <c r="Y236" s="405"/>
      <c r="Z236" s="405"/>
      <c r="AA236" s="405"/>
    </row>
    <row r="237" spans="22:27" ht="13.5" customHeight="1" x14ac:dyDescent="0.2">
      <c r="V237" s="405"/>
      <c r="W237" s="405"/>
      <c r="X237" s="405"/>
      <c r="Y237" s="405"/>
      <c r="Z237" s="405"/>
      <c r="AA237" s="405"/>
    </row>
    <row r="238" spans="22:27" ht="13.5" customHeight="1" x14ac:dyDescent="0.2">
      <c r="V238" s="405"/>
      <c r="W238" s="405"/>
      <c r="X238" s="405"/>
      <c r="Y238" s="405"/>
      <c r="Z238" s="405"/>
      <c r="AA238" s="405"/>
    </row>
    <row r="239" spans="22:27" ht="13.5" customHeight="1" x14ac:dyDescent="0.2">
      <c r="V239" s="405"/>
      <c r="W239" s="405"/>
      <c r="X239" s="405"/>
      <c r="Y239" s="405"/>
      <c r="Z239" s="405"/>
      <c r="AA239" s="405"/>
    </row>
    <row r="240" spans="22:27" ht="13.5" customHeight="1" x14ac:dyDescent="0.2">
      <c r="V240" s="405"/>
      <c r="W240" s="405"/>
      <c r="X240" s="405"/>
      <c r="Y240" s="405"/>
      <c r="Z240" s="405"/>
      <c r="AA240" s="405"/>
    </row>
    <row r="241" spans="22:27" ht="13.5" customHeight="1" x14ac:dyDescent="0.2">
      <c r="V241" s="405"/>
      <c r="W241" s="405"/>
      <c r="X241" s="405"/>
      <c r="Y241" s="405"/>
      <c r="Z241" s="405"/>
      <c r="AA241" s="405"/>
    </row>
    <row r="242" spans="22:27" ht="13.5" customHeight="1" x14ac:dyDescent="0.2">
      <c r="V242" s="405"/>
      <c r="W242" s="405"/>
      <c r="X242" s="405"/>
      <c r="Y242" s="405"/>
      <c r="Z242" s="405"/>
      <c r="AA242" s="405"/>
    </row>
    <row r="243" spans="22:27" ht="13.5" customHeight="1" x14ac:dyDescent="0.2">
      <c r="V243" s="405"/>
      <c r="W243" s="405"/>
      <c r="X243" s="405"/>
      <c r="Y243" s="405"/>
      <c r="Z243" s="405"/>
      <c r="AA243" s="405"/>
    </row>
    <row r="244" spans="22:27" ht="13.5" customHeight="1" x14ac:dyDescent="0.2">
      <c r="V244" s="405"/>
      <c r="W244" s="405"/>
      <c r="X244" s="405"/>
      <c r="Y244" s="405"/>
      <c r="Z244" s="405"/>
      <c r="AA244" s="405"/>
    </row>
    <row r="245" spans="22:27" ht="13.5" customHeight="1" x14ac:dyDescent="0.2">
      <c r="V245" s="405"/>
      <c r="W245" s="405"/>
      <c r="X245" s="405"/>
      <c r="Y245" s="405"/>
      <c r="Z245" s="405"/>
      <c r="AA245" s="405"/>
    </row>
    <row r="246" spans="22:27" ht="13.5" customHeight="1" x14ac:dyDescent="0.2">
      <c r="V246" s="405"/>
      <c r="W246" s="405"/>
      <c r="X246" s="405"/>
      <c r="Y246" s="405"/>
      <c r="Z246" s="405"/>
      <c r="AA246" s="405"/>
    </row>
    <row r="247" spans="22:27" ht="13.5" customHeight="1" x14ac:dyDescent="0.2">
      <c r="V247" s="405"/>
      <c r="W247" s="405"/>
      <c r="X247" s="405"/>
      <c r="Y247" s="405"/>
      <c r="Z247" s="405"/>
      <c r="AA247" s="405"/>
    </row>
    <row r="248" spans="22:27" ht="13.5" customHeight="1" x14ac:dyDescent="0.2">
      <c r="V248" s="405"/>
      <c r="W248" s="405"/>
      <c r="X248" s="405"/>
      <c r="Y248" s="405"/>
      <c r="Z248" s="405"/>
      <c r="AA248" s="405"/>
    </row>
    <row r="249" spans="22:27" ht="13.5" customHeight="1" x14ac:dyDescent="0.2">
      <c r="V249" s="405"/>
      <c r="W249" s="405"/>
      <c r="X249" s="405"/>
      <c r="Y249" s="405"/>
      <c r="Z249" s="405"/>
      <c r="AA249" s="405"/>
    </row>
    <row r="250" spans="22:27" ht="13.5" customHeight="1" x14ac:dyDescent="0.2">
      <c r="V250" s="405"/>
      <c r="W250" s="405"/>
      <c r="X250" s="405"/>
      <c r="Y250" s="405"/>
      <c r="Z250" s="405"/>
      <c r="AA250" s="405"/>
    </row>
    <row r="251" spans="22:27" ht="13.5" customHeight="1" x14ac:dyDescent="0.2">
      <c r="V251" s="405"/>
      <c r="W251" s="405"/>
      <c r="X251" s="405"/>
      <c r="Y251" s="405"/>
      <c r="Z251" s="405"/>
      <c r="AA251" s="405"/>
    </row>
    <row r="252" spans="22:27" ht="13.5" customHeight="1" x14ac:dyDescent="0.2">
      <c r="V252" s="405"/>
      <c r="W252" s="405"/>
      <c r="X252" s="405"/>
      <c r="Y252" s="405"/>
      <c r="Z252" s="405"/>
      <c r="AA252" s="405"/>
    </row>
    <row r="253" spans="22:27" ht="13.5" customHeight="1" x14ac:dyDescent="0.2">
      <c r="V253" s="405"/>
      <c r="W253" s="405"/>
      <c r="X253" s="405"/>
      <c r="Y253" s="405"/>
      <c r="Z253" s="405"/>
      <c r="AA253" s="405"/>
    </row>
    <row r="254" spans="22:27" ht="13.5" customHeight="1" x14ac:dyDescent="0.2">
      <c r="V254" s="405"/>
      <c r="W254" s="405"/>
      <c r="X254" s="405"/>
      <c r="Y254" s="405"/>
      <c r="Z254" s="405"/>
      <c r="AA254" s="405"/>
    </row>
    <row r="255" spans="22:27" ht="13.5" customHeight="1" x14ac:dyDescent="0.2">
      <c r="V255" s="405"/>
      <c r="W255" s="405"/>
      <c r="X255" s="405"/>
      <c r="Y255" s="405"/>
      <c r="Z255" s="405"/>
      <c r="AA255" s="405"/>
    </row>
    <row r="256" spans="22:27" ht="13.5" customHeight="1" x14ac:dyDescent="0.2">
      <c r="V256" s="405"/>
      <c r="W256" s="405"/>
      <c r="X256" s="405"/>
      <c r="Y256" s="405"/>
      <c r="Z256" s="405"/>
      <c r="AA256" s="405"/>
    </row>
    <row r="257" spans="22:27" ht="13.5" customHeight="1" x14ac:dyDescent="0.2">
      <c r="V257" s="405"/>
      <c r="W257" s="405"/>
      <c r="X257" s="405"/>
      <c r="Y257" s="405"/>
      <c r="Z257" s="405"/>
      <c r="AA257" s="405"/>
    </row>
    <row r="258" spans="22:27" ht="13.5" customHeight="1" x14ac:dyDescent="0.2">
      <c r="V258" s="405"/>
      <c r="W258" s="405"/>
      <c r="X258" s="405"/>
      <c r="Y258" s="405"/>
      <c r="Z258" s="405"/>
      <c r="AA258" s="405"/>
    </row>
    <row r="259" spans="22:27" ht="13.5" customHeight="1" x14ac:dyDescent="0.2">
      <c r="V259" s="405"/>
      <c r="W259" s="405"/>
      <c r="X259" s="405"/>
      <c r="Y259" s="405"/>
      <c r="Z259" s="405"/>
      <c r="AA259" s="405"/>
    </row>
    <row r="260" spans="22:27" ht="13.5" customHeight="1" x14ac:dyDescent="0.2">
      <c r="V260" s="405"/>
      <c r="W260" s="405"/>
      <c r="X260" s="405"/>
      <c r="Y260" s="405"/>
      <c r="Z260" s="405"/>
      <c r="AA260" s="405"/>
    </row>
    <row r="261" spans="22:27" ht="13.5" customHeight="1" x14ac:dyDescent="0.2">
      <c r="V261" s="405"/>
      <c r="W261" s="405"/>
      <c r="X261" s="405"/>
      <c r="Y261" s="405"/>
      <c r="Z261" s="405"/>
      <c r="AA261" s="405"/>
    </row>
    <row r="262" spans="22:27" ht="13.5" customHeight="1" x14ac:dyDescent="0.2">
      <c r="V262" s="405"/>
      <c r="W262" s="405"/>
      <c r="X262" s="405"/>
      <c r="Y262" s="405"/>
      <c r="Z262" s="405"/>
      <c r="AA262" s="405"/>
    </row>
    <row r="263" spans="22:27" ht="13.5" customHeight="1" x14ac:dyDescent="0.2">
      <c r="V263" s="405"/>
      <c r="W263" s="405"/>
      <c r="X263" s="405"/>
      <c r="Y263" s="405"/>
      <c r="Z263" s="405"/>
      <c r="AA263" s="405"/>
    </row>
    <row r="264" spans="22:27" ht="13.5" customHeight="1" x14ac:dyDescent="0.2">
      <c r="V264" s="405"/>
      <c r="W264" s="405"/>
      <c r="X264" s="405"/>
      <c r="Y264" s="405"/>
      <c r="Z264" s="405"/>
      <c r="AA264" s="405"/>
    </row>
    <row r="265" spans="22:27" ht="13.5" customHeight="1" x14ac:dyDescent="0.2">
      <c r="V265" s="405"/>
      <c r="W265" s="405"/>
      <c r="X265" s="405"/>
      <c r="Y265" s="405"/>
      <c r="Z265" s="405"/>
      <c r="AA265" s="405"/>
    </row>
    <row r="266" spans="22:27" ht="13.5" customHeight="1" x14ac:dyDescent="0.2">
      <c r="V266" s="405"/>
      <c r="W266" s="405"/>
      <c r="X266" s="405"/>
      <c r="Y266" s="405"/>
      <c r="Z266" s="405"/>
      <c r="AA266" s="405"/>
    </row>
    <row r="267" spans="22:27" ht="13.5" customHeight="1" x14ac:dyDescent="0.2">
      <c r="V267" s="405"/>
      <c r="W267" s="405"/>
      <c r="X267" s="405"/>
      <c r="Y267" s="405"/>
      <c r="Z267" s="405"/>
      <c r="AA267" s="405"/>
    </row>
    <row r="268" spans="22:27" ht="13.5" customHeight="1" x14ac:dyDescent="0.2">
      <c r="V268" s="405"/>
      <c r="W268" s="405"/>
      <c r="X268" s="405"/>
      <c r="Y268" s="405"/>
      <c r="Z268" s="405"/>
      <c r="AA268" s="405"/>
    </row>
    <row r="269" spans="22:27" ht="13.5" customHeight="1" x14ac:dyDescent="0.2">
      <c r="V269" s="405"/>
      <c r="W269" s="405"/>
      <c r="X269" s="405"/>
      <c r="Y269" s="405"/>
      <c r="Z269" s="405"/>
      <c r="AA269" s="405"/>
    </row>
    <row r="270" spans="22:27" ht="13.5" customHeight="1" x14ac:dyDescent="0.2">
      <c r="V270" s="405"/>
      <c r="W270" s="405"/>
      <c r="X270" s="405"/>
      <c r="Y270" s="405"/>
      <c r="Z270" s="405"/>
      <c r="AA270" s="405"/>
    </row>
    <row r="271" spans="22:27" ht="13.5" customHeight="1" x14ac:dyDescent="0.2">
      <c r="V271" s="405"/>
      <c r="W271" s="405"/>
      <c r="X271" s="405"/>
      <c r="Y271" s="405"/>
      <c r="Z271" s="405"/>
      <c r="AA271" s="405"/>
    </row>
    <row r="272" spans="22:27" ht="13.5" customHeight="1" x14ac:dyDescent="0.2">
      <c r="V272" s="405"/>
      <c r="W272" s="405"/>
      <c r="X272" s="405"/>
      <c r="Y272" s="405"/>
      <c r="Z272" s="405"/>
      <c r="AA272" s="405"/>
    </row>
    <row r="273" spans="22:27" ht="13.5" customHeight="1" x14ac:dyDescent="0.2">
      <c r="V273" s="405"/>
      <c r="W273" s="405"/>
      <c r="X273" s="405"/>
      <c r="Y273" s="405"/>
      <c r="Z273" s="405"/>
      <c r="AA273" s="405"/>
    </row>
    <row r="274" spans="22:27" ht="13.5" customHeight="1" x14ac:dyDescent="0.2">
      <c r="V274" s="405"/>
      <c r="W274" s="405"/>
      <c r="X274" s="405"/>
      <c r="Y274" s="405"/>
      <c r="Z274" s="405"/>
      <c r="AA274" s="405"/>
    </row>
  </sheetData>
  <mergeCells count="3">
    <mergeCell ref="C6:T9"/>
    <mergeCell ref="C21:T26"/>
    <mergeCell ref="C43:T43"/>
  </mergeCells>
  <pageMargins left="0.75" right="0.75" top="1" bottom="1" header="0" footer="0"/>
  <pageSetup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G24"/>
  <sheetViews>
    <sheetView workbookViewId="0"/>
  </sheetViews>
  <sheetFormatPr baseColWidth="10" defaultColWidth="11.42578125" defaultRowHeight="12.75" x14ac:dyDescent="0.2"/>
  <cols>
    <col min="1" max="1" width="2" style="13" customWidth="1"/>
    <col min="2" max="2" width="2.5703125" style="13" customWidth="1"/>
    <col min="3" max="3" width="20" style="13" customWidth="1"/>
    <col min="4" max="4" width="54" style="13" customWidth="1"/>
    <col min="5" max="5" width="28" style="13" customWidth="1"/>
    <col min="6" max="6" width="16.28515625" style="13" customWidth="1"/>
    <col min="7" max="7" width="2.5703125" style="13" customWidth="1"/>
    <col min="8" max="8" width="11.42578125" style="13"/>
    <col min="9" max="9" width="58.7109375" style="13" bestFit="1" customWidth="1"/>
    <col min="10" max="16384" width="11.42578125" style="13"/>
  </cols>
  <sheetData>
    <row r="2" spans="2:7" ht="13.5" customHeight="1" x14ac:dyDescent="0.2">
      <c r="B2" s="187"/>
      <c r="C2" s="187"/>
      <c r="D2" s="187"/>
      <c r="E2" s="187"/>
      <c r="F2" s="187"/>
      <c r="G2" s="187"/>
    </row>
    <row r="3" spans="2:7" x14ac:dyDescent="0.2">
      <c r="B3" s="187"/>
      <c r="C3" s="83"/>
      <c r="D3" s="83"/>
      <c r="E3" s="83"/>
      <c r="F3" s="83"/>
      <c r="G3" s="187"/>
    </row>
    <row r="4" spans="2:7" ht="15" customHeight="1" x14ac:dyDescent="0.2">
      <c r="B4" s="187"/>
      <c r="C4" s="562" t="str">
        <f>+"Egresados Totales
( Serie 1973 - "&amp;TD!B1&amp;" )"</f>
        <v>Egresados Totales
( Serie 1973 - 2026-1 )</v>
      </c>
      <c r="D4" s="562"/>
      <c r="E4" s="562"/>
      <c r="F4" s="562"/>
      <c r="G4" s="187"/>
    </row>
    <row r="5" spans="2:7" x14ac:dyDescent="0.2">
      <c r="B5" s="187"/>
      <c r="C5" s="562"/>
      <c r="D5" s="562"/>
      <c r="E5" s="562"/>
      <c r="F5" s="562"/>
      <c r="G5" s="187"/>
    </row>
    <row r="6" spans="2:7" x14ac:dyDescent="0.2">
      <c r="B6" s="187"/>
      <c r="C6" s="562"/>
      <c r="D6" s="562"/>
      <c r="E6" s="562"/>
      <c r="F6" s="562"/>
      <c r="G6" s="187"/>
    </row>
    <row r="7" spans="2:7" x14ac:dyDescent="0.2">
      <c r="B7" s="187"/>
      <c r="C7" s="562"/>
      <c r="D7" s="562"/>
      <c r="E7" s="562"/>
      <c r="F7" s="562"/>
      <c r="G7" s="187"/>
    </row>
    <row r="8" spans="2:7" x14ac:dyDescent="0.2">
      <c r="B8" s="187"/>
      <c r="C8" s="83"/>
      <c r="D8" s="83"/>
      <c r="E8" s="83"/>
      <c r="F8" s="83"/>
      <c r="G8" s="187"/>
    </row>
    <row r="9" spans="2:7" x14ac:dyDescent="0.2">
      <c r="B9" s="187"/>
      <c r="C9" s="83"/>
      <c r="D9" s="83"/>
      <c r="E9" s="83"/>
      <c r="F9" s="83"/>
      <c r="G9" s="187"/>
    </row>
    <row r="10" spans="2:7" ht="21" customHeight="1" x14ac:dyDescent="0.2">
      <c r="B10" s="187"/>
      <c r="C10" s="83"/>
      <c r="D10" s="246" t="s">
        <v>0</v>
      </c>
      <c r="E10" s="246" t="s">
        <v>652</v>
      </c>
      <c r="F10" s="83"/>
      <c r="G10" s="187"/>
    </row>
    <row r="11" spans="2:7" ht="17.100000000000001" customHeight="1" x14ac:dyDescent="0.2">
      <c r="B11" s="187"/>
      <c r="C11" s="83"/>
      <c r="D11" s="247" t="s">
        <v>176</v>
      </c>
      <c r="E11" s="487">
        <v>51479</v>
      </c>
      <c r="F11" s="83"/>
      <c r="G11" s="187"/>
    </row>
    <row r="12" spans="2:7" ht="17.100000000000001" customHeight="1" x14ac:dyDescent="0.2">
      <c r="B12" s="187"/>
      <c r="C12" s="83"/>
      <c r="D12" s="248" t="s">
        <v>177</v>
      </c>
      <c r="E12" s="486">
        <v>40311</v>
      </c>
      <c r="F12" s="83"/>
      <c r="G12" s="187"/>
    </row>
    <row r="13" spans="2:7" ht="26.25" customHeight="1" x14ac:dyDescent="0.2">
      <c r="B13" s="187"/>
      <c r="C13" s="83"/>
      <c r="D13" s="246" t="s">
        <v>156</v>
      </c>
      <c r="E13" s="249">
        <v>91790</v>
      </c>
      <c r="F13" s="83"/>
      <c r="G13" s="187"/>
    </row>
    <row r="14" spans="2:7" ht="12.75" customHeight="1" x14ac:dyDescent="0.2">
      <c r="B14" s="187"/>
      <c r="C14" s="83"/>
      <c r="D14" s="83"/>
      <c r="E14" s="83"/>
      <c r="F14" s="83"/>
      <c r="G14" s="187"/>
    </row>
    <row r="15" spans="2:7" ht="15.75" x14ac:dyDescent="0.2">
      <c r="B15" s="187"/>
      <c r="C15" s="561" t="s">
        <v>139</v>
      </c>
      <c r="D15" s="561"/>
      <c r="E15" s="561"/>
      <c r="F15" s="561"/>
      <c r="G15" s="187"/>
    </row>
    <row r="16" spans="2:7" ht="15.75" x14ac:dyDescent="0.2">
      <c r="B16" s="187"/>
      <c r="C16" s="561" t="s">
        <v>676</v>
      </c>
      <c r="D16" s="561"/>
      <c r="E16" s="561"/>
      <c r="F16" s="561"/>
      <c r="G16" s="187"/>
    </row>
    <row r="17" spans="2:7" ht="12" customHeight="1" x14ac:dyDescent="0.2">
      <c r="B17" s="187"/>
      <c r="C17" s="83"/>
      <c r="D17" s="83"/>
      <c r="E17" s="83"/>
      <c r="F17" s="83"/>
      <c r="G17" s="187"/>
    </row>
    <row r="18" spans="2:7" ht="13.5" customHeight="1" x14ac:dyDescent="0.2">
      <c r="B18" s="187"/>
      <c r="C18" s="187"/>
      <c r="D18" s="187"/>
      <c r="E18" s="187"/>
      <c r="F18" s="187"/>
      <c r="G18" s="187"/>
    </row>
    <row r="19" spans="2:7" x14ac:dyDescent="0.2">
      <c r="E19" s="22"/>
      <c r="F19" s="22"/>
    </row>
    <row r="20" spans="2:7" x14ac:dyDescent="0.2">
      <c r="E20" s="15"/>
      <c r="F20" s="15"/>
    </row>
    <row r="21" spans="2:7" x14ac:dyDescent="0.2">
      <c r="E21" s="100"/>
      <c r="F21" s="15"/>
    </row>
    <row r="22" spans="2:7" x14ac:dyDescent="0.2">
      <c r="E22" s="101"/>
      <c r="F22" s="15"/>
    </row>
    <row r="23" spans="2:7" x14ac:dyDescent="0.2">
      <c r="E23" s="15"/>
      <c r="F23" s="15"/>
    </row>
    <row r="24" spans="2:7" x14ac:dyDescent="0.2">
      <c r="E24" s="15"/>
      <c r="F24" s="15"/>
    </row>
  </sheetData>
  <mergeCells count="3">
    <mergeCell ref="C15:F15"/>
    <mergeCell ref="C16:F16"/>
    <mergeCell ref="C4:F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B2:U47"/>
  <sheetViews>
    <sheetView zoomScale="60" zoomScaleNormal="60" workbookViewId="0"/>
  </sheetViews>
  <sheetFormatPr baseColWidth="10" defaultColWidth="11.42578125" defaultRowHeight="12.75" x14ac:dyDescent="0.2"/>
  <cols>
    <col min="1" max="1" width="5.28515625" style="13" customWidth="1"/>
    <col min="2" max="2" width="4.140625" style="13" customWidth="1"/>
    <col min="3" max="20" width="11.42578125" style="13" customWidth="1"/>
    <col min="21" max="21" width="2.42578125" style="13" customWidth="1"/>
    <col min="22" max="16384" width="11.42578125" style="13"/>
  </cols>
  <sheetData>
    <row r="2" spans="2:21" ht="12" customHeight="1" x14ac:dyDescent="0.5">
      <c r="B2" s="161"/>
      <c r="C2" s="161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1"/>
      <c r="R2" s="161"/>
      <c r="S2" s="161"/>
      <c r="T2" s="161"/>
      <c r="U2" s="161"/>
    </row>
    <row r="3" spans="2:21" ht="23.25" customHeight="1" x14ac:dyDescent="0.2">
      <c r="B3" s="16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1"/>
      <c r="S3" s="31"/>
      <c r="T3" s="31"/>
      <c r="U3" s="161"/>
    </row>
    <row r="4" spans="2:21" ht="23.25" customHeight="1" x14ac:dyDescent="0.4">
      <c r="B4" s="1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31"/>
      <c r="U4" s="161"/>
    </row>
    <row r="5" spans="2:21" ht="23.25" customHeight="1" x14ac:dyDescent="0.2">
      <c r="B5" s="161"/>
      <c r="C5" s="528" t="str">
        <f>+"Programas de pregrado y posgrado registrados ante el 
Ministerio de Educación Nacional por Modalidad
"&amp;TD!D1&amp; " Semestre de " &amp;TD!C1</f>
        <v>Programas de pregrado y posgrado registrados ante el 
Ministerio de Educación Nacional por Modalidad
I Semestre de 2026</v>
      </c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161"/>
    </row>
    <row r="6" spans="2:21" ht="12.75" customHeight="1" x14ac:dyDescent="0.2">
      <c r="B6" s="161"/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161"/>
    </row>
    <row r="7" spans="2:21" ht="12.75" customHeight="1" x14ac:dyDescent="0.2">
      <c r="B7" s="161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161"/>
    </row>
    <row r="8" spans="2:21" ht="12.75" customHeight="1" x14ac:dyDescent="0.2">
      <c r="B8" s="161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161"/>
    </row>
    <row r="9" spans="2:21" ht="24" customHeight="1" x14ac:dyDescent="0.2">
      <c r="B9" s="161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161"/>
    </row>
    <row r="10" spans="2:21" x14ac:dyDescent="0.2">
      <c r="B10" s="16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161"/>
    </row>
    <row r="11" spans="2:21" x14ac:dyDescent="0.2">
      <c r="B11" s="16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161"/>
    </row>
    <row r="12" spans="2:21" x14ac:dyDescent="0.2">
      <c r="B12" s="16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161"/>
    </row>
    <row r="13" spans="2:2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</row>
    <row r="14" spans="2:2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</row>
    <row r="15" spans="2:2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</row>
    <row r="16" spans="2:2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</row>
    <row r="17" spans="2:2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</row>
    <row r="18" spans="2:2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</row>
    <row r="19" spans="2:2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</row>
    <row r="20" spans="2:2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</row>
    <row r="21" spans="2:21" x14ac:dyDescent="0.2">
      <c r="B21" s="16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161"/>
    </row>
    <row r="22" spans="2:21" x14ac:dyDescent="0.2">
      <c r="B22" s="16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161"/>
    </row>
    <row r="23" spans="2:21" x14ac:dyDescent="0.2">
      <c r="B23" s="16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161"/>
    </row>
    <row r="24" spans="2:21" x14ac:dyDescent="0.2">
      <c r="B24" s="16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161"/>
    </row>
    <row r="25" spans="2:21" x14ac:dyDescent="0.2">
      <c r="B25" s="16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161"/>
    </row>
    <row r="26" spans="2:21" x14ac:dyDescent="0.2">
      <c r="B26" s="16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161"/>
    </row>
    <row r="27" spans="2:2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</row>
    <row r="28" spans="2:2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161"/>
    </row>
    <row r="29" spans="2:2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</row>
    <row r="30" spans="2:2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</row>
    <row r="31" spans="2:2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</row>
    <row r="32" spans="2:2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</row>
    <row r="33" spans="2:2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</row>
    <row r="34" spans="2:2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</row>
    <row r="35" spans="2:2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</row>
    <row r="36" spans="2:2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</row>
    <row r="37" spans="2:21" x14ac:dyDescent="0.2">
      <c r="B37" s="16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161"/>
    </row>
    <row r="38" spans="2:21" x14ac:dyDescent="0.2">
      <c r="B38" s="16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161"/>
    </row>
    <row r="39" spans="2:21" x14ac:dyDescent="0.2">
      <c r="B39" s="16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161"/>
    </row>
    <row r="40" spans="2:21" x14ac:dyDescent="0.2">
      <c r="B40" s="16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161"/>
    </row>
    <row r="41" spans="2:21" x14ac:dyDescent="0.2">
      <c r="B41" s="16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161"/>
    </row>
    <row r="42" spans="2:21" x14ac:dyDescent="0.2">
      <c r="B42" s="16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61"/>
    </row>
    <row r="43" spans="2:21" x14ac:dyDescent="0.2">
      <c r="B43" s="16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161"/>
    </row>
    <row r="44" spans="2:21" ht="21" x14ac:dyDescent="0.2">
      <c r="B44" s="161"/>
      <c r="C44" s="539" t="s">
        <v>139</v>
      </c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161"/>
    </row>
    <row r="45" spans="2:21" x14ac:dyDescent="0.2">
      <c r="B45" s="161"/>
      <c r="C45" s="31"/>
      <c r="D45" s="31"/>
      <c r="E45" s="63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161"/>
    </row>
    <row r="46" spans="2:21" x14ac:dyDescent="0.2">
      <c r="B46" s="16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161"/>
    </row>
    <row r="47" spans="2:21" ht="12" customHeight="1" x14ac:dyDescent="0.2"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</row>
  </sheetData>
  <mergeCells count="2">
    <mergeCell ref="C5:T9"/>
    <mergeCell ref="C44:T44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6"/>
  <dimension ref="B2:N49"/>
  <sheetViews>
    <sheetView zoomScale="90" zoomScaleNormal="90" workbookViewId="0"/>
  </sheetViews>
  <sheetFormatPr baseColWidth="10" defaultColWidth="11.42578125" defaultRowHeight="12.75" x14ac:dyDescent="0.2"/>
  <cols>
    <col min="1" max="1" width="2" style="13" customWidth="1"/>
    <col min="2" max="2" width="2.5703125" style="13" customWidth="1"/>
    <col min="3" max="3" width="20" style="13" customWidth="1"/>
    <col min="4" max="4" width="56.7109375" style="13" customWidth="1"/>
    <col min="5" max="5" width="15.7109375" style="13" customWidth="1"/>
    <col min="6" max="6" width="17" style="13" customWidth="1"/>
    <col min="7" max="10" width="11.5703125" style="13" customWidth="1"/>
    <col min="11" max="11" width="16.28515625" style="13" customWidth="1"/>
    <col min="12" max="12" width="2.5703125" style="13" customWidth="1"/>
    <col min="13" max="13" width="11.42578125" style="13"/>
    <col min="14" max="14" width="58.7109375" style="13" bestFit="1" customWidth="1"/>
    <col min="15" max="16384" width="11.42578125" style="13"/>
  </cols>
  <sheetData>
    <row r="2" spans="2:12" ht="13.5" customHeight="1" x14ac:dyDescent="0.2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2:12" x14ac:dyDescent="0.2">
      <c r="B3" s="187"/>
      <c r="C3" s="83"/>
      <c r="D3" s="83"/>
      <c r="E3" s="83"/>
      <c r="F3" s="83"/>
      <c r="G3" s="83"/>
      <c r="H3" s="83"/>
      <c r="I3" s="83"/>
      <c r="J3" s="83"/>
      <c r="K3" s="83"/>
      <c r="L3" s="187"/>
    </row>
    <row r="4" spans="2:12" ht="46.5" customHeight="1" x14ac:dyDescent="0.2">
      <c r="B4" s="187"/>
      <c r="C4" s="563" t="str">
        <f>+"Programas de pregrado y posgrado registrados ante el 
Ministerio de Educación Nacional por divisiones académicas
"&amp;TD!D1&amp; " Semestre de " &amp;TD!C1</f>
        <v>Programas de pregrado y posgrado registrados ante el 
Ministerio de Educación Nacional por divisiones académicas
I Semestre de 2026</v>
      </c>
      <c r="D4" s="563"/>
      <c r="E4" s="563"/>
      <c r="F4" s="563"/>
      <c r="G4" s="563"/>
      <c r="H4" s="563"/>
      <c r="I4" s="563"/>
      <c r="J4" s="563"/>
      <c r="K4" s="563"/>
      <c r="L4" s="187"/>
    </row>
    <row r="5" spans="2:12" x14ac:dyDescent="0.2">
      <c r="B5" s="187"/>
      <c r="C5" s="563"/>
      <c r="D5" s="563"/>
      <c r="E5" s="563"/>
      <c r="F5" s="563"/>
      <c r="G5" s="563"/>
      <c r="H5" s="563"/>
      <c r="I5" s="563"/>
      <c r="J5" s="563"/>
      <c r="K5" s="563"/>
      <c r="L5" s="187"/>
    </row>
    <row r="6" spans="2:12" x14ac:dyDescent="0.2">
      <c r="B6" s="187"/>
      <c r="C6" s="563"/>
      <c r="D6" s="563"/>
      <c r="E6" s="563"/>
      <c r="F6" s="563"/>
      <c r="G6" s="563"/>
      <c r="H6" s="563"/>
      <c r="I6" s="563"/>
      <c r="J6" s="563"/>
      <c r="K6" s="563"/>
      <c r="L6" s="187"/>
    </row>
    <row r="7" spans="2:12" x14ac:dyDescent="0.2">
      <c r="B7" s="187"/>
      <c r="C7" s="563"/>
      <c r="D7" s="563"/>
      <c r="E7" s="563"/>
      <c r="F7" s="563"/>
      <c r="G7" s="563"/>
      <c r="H7" s="563"/>
      <c r="I7" s="563"/>
      <c r="J7" s="563"/>
      <c r="K7" s="563"/>
      <c r="L7" s="187"/>
    </row>
    <row r="8" spans="2:12" x14ac:dyDescent="0.2">
      <c r="B8" s="187"/>
      <c r="C8" s="83"/>
      <c r="D8" s="83"/>
      <c r="E8" s="83"/>
      <c r="F8" s="83"/>
      <c r="G8" s="83"/>
      <c r="H8" s="83"/>
      <c r="I8" s="83"/>
      <c r="J8" s="83"/>
      <c r="K8" s="83"/>
      <c r="L8" s="187"/>
    </row>
    <row r="9" spans="2:12" x14ac:dyDescent="0.2">
      <c r="B9" s="187"/>
      <c r="C9" s="83"/>
      <c r="D9" s="83"/>
      <c r="E9" s="83"/>
      <c r="F9" s="83"/>
      <c r="G9" s="83"/>
      <c r="H9" s="83"/>
      <c r="I9" s="83"/>
      <c r="J9" s="83"/>
      <c r="K9" s="83"/>
      <c r="L9" s="187"/>
    </row>
    <row r="10" spans="2:12" ht="21" customHeight="1" x14ac:dyDescent="0.2">
      <c r="B10" s="187"/>
      <c r="C10" s="83"/>
      <c r="D10" s="536" t="s">
        <v>653</v>
      </c>
      <c r="E10" s="536" t="s">
        <v>652</v>
      </c>
      <c r="F10" s="536"/>
      <c r="G10" s="536"/>
      <c r="H10" s="536"/>
      <c r="I10" s="534" t="s">
        <v>654</v>
      </c>
      <c r="J10" s="534" t="s">
        <v>156</v>
      </c>
      <c r="K10" s="83"/>
      <c r="L10" s="187"/>
    </row>
    <row r="11" spans="2:12" ht="21" customHeight="1" x14ac:dyDescent="0.2">
      <c r="B11" s="187"/>
      <c r="C11" s="83"/>
      <c r="D11" s="536"/>
      <c r="E11" s="536" t="s">
        <v>176</v>
      </c>
      <c r="F11" s="536" t="s">
        <v>177</v>
      </c>
      <c r="G11" s="536"/>
      <c r="H11" s="536"/>
      <c r="I11" s="534"/>
      <c r="J11" s="534"/>
      <c r="K11" s="83"/>
      <c r="L11" s="187"/>
    </row>
    <row r="12" spans="2:12" ht="21" customHeight="1" x14ac:dyDescent="0.2">
      <c r="B12" s="187"/>
      <c r="C12" s="83"/>
      <c r="D12" s="536"/>
      <c r="E12" s="536"/>
      <c r="F12" s="198" t="s">
        <v>655</v>
      </c>
      <c r="G12" s="198" t="s">
        <v>656</v>
      </c>
      <c r="H12" s="198" t="s">
        <v>657</v>
      </c>
      <c r="I12" s="534"/>
      <c r="J12" s="534"/>
      <c r="K12" s="83"/>
      <c r="L12" s="187"/>
    </row>
    <row r="13" spans="2:12" ht="15.75" customHeight="1" x14ac:dyDescent="0.2">
      <c r="B13" s="187"/>
      <c r="C13" s="83"/>
      <c r="D13" s="200" t="s">
        <v>21</v>
      </c>
      <c r="E13" s="201">
        <v>3</v>
      </c>
      <c r="F13" s="200">
        <v>10</v>
      </c>
      <c r="G13" s="200">
        <v>5</v>
      </c>
      <c r="H13" s="200">
        <v>1</v>
      </c>
      <c r="I13" s="200">
        <v>16</v>
      </c>
      <c r="J13" s="200">
        <v>19</v>
      </c>
      <c r="K13" s="83"/>
      <c r="L13" s="187"/>
    </row>
    <row r="14" spans="2:12" ht="15.75" customHeight="1" x14ac:dyDescent="0.2">
      <c r="B14" s="187"/>
      <c r="C14" s="83"/>
      <c r="D14" s="87" t="s">
        <v>658</v>
      </c>
      <c r="E14" s="86">
        <v>3</v>
      </c>
      <c r="F14" s="87">
        <v>18</v>
      </c>
      <c r="G14" s="87">
        <v>10</v>
      </c>
      <c r="H14" s="87">
        <v>1</v>
      </c>
      <c r="I14" s="87">
        <v>29</v>
      </c>
      <c r="J14" s="87">
        <v>32</v>
      </c>
      <c r="K14" s="83"/>
      <c r="L14" s="187"/>
    </row>
    <row r="15" spans="2:12" ht="15.75" customHeight="1" x14ac:dyDescent="0.2">
      <c r="B15" s="187"/>
      <c r="C15" s="83"/>
      <c r="D15" s="90" t="s">
        <v>12</v>
      </c>
      <c r="E15" s="98">
        <v>3</v>
      </c>
      <c r="F15" s="90">
        <v>14</v>
      </c>
      <c r="G15" s="90">
        <v>5</v>
      </c>
      <c r="H15" s="90">
        <v>1</v>
      </c>
      <c r="I15" s="90">
        <v>20</v>
      </c>
      <c r="J15" s="90">
        <v>23</v>
      </c>
      <c r="K15" s="83"/>
      <c r="L15" s="187"/>
    </row>
    <row r="16" spans="2:12" ht="15.75" customHeight="1" x14ac:dyDescent="0.2">
      <c r="B16" s="187"/>
      <c r="C16" s="83"/>
      <c r="D16" s="97" t="s">
        <v>659</v>
      </c>
      <c r="E16" s="87"/>
      <c r="F16" s="87"/>
      <c r="G16" s="87">
        <v>8</v>
      </c>
      <c r="H16" s="87"/>
      <c r="I16" s="87">
        <v>8</v>
      </c>
      <c r="J16" s="87">
        <v>8</v>
      </c>
      <c r="K16" s="83"/>
      <c r="L16" s="187"/>
    </row>
    <row r="17" spans="2:14" ht="15.75" customHeight="1" x14ac:dyDescent="0.2">
      <c r="B17" s="187"/>
      <c r="C17" s="83"/>
      <c r="D17" s="90" t="s">
        <v>15</v>
      </c>
      <c r="E17" s="99">
        <v>6</v>
      </c>
      <c r="F17" s="90">
        <v>17</v>
      </c>
      <c r="G17" s="90">
        <v>14</v>
      </c>
      <c r="H17" s="90">
        <v>5</v>
      </c>
      <c r="I17" s="90">
        <v>36</v>
      </c>
      <c r="J17" s="90">
        <v>42</v>
      </c>
      <c r="K17" s="83"/>
      <c r="L17" s="187"/>
    </row>
    <row r="18" spans="2:14" ht="15.75" customHeight="1" x14ac:dyDescent="0.2">
      <c r="B18" s="187"/>
      <c r="C18" s="83"/>
      <c r="D18" s="87" t="s">
        <v>9</v>
      </c>
      <c r="E18" s="86">
        <v>3</v>
      </c>
      <c r="F18" s="87"/>
      <c r="G18" s="87">
        <v>6</v>
      </c>
      <c r="H18" s="87">
        <v>2</v>
      </c>
      <c r="I18" s="87">
        <v>7</v>
      </c>
      <c r="J18" s="87">
        <v>10</v>
      </c>
      <c r="K18" s="83"/>
      <c r="L18" s="187"/>
    </row>
    <row r="19" spans="2:14" ht="15.75" customHeight="1" x14ac:dyDescent="0.2">
      <c r="B19" s="187"/>
      <c r="C19" s="83"/>
      <c r="D19" s="90" t="s">
        <v>74</v>
      </c>
      <c r="E19" s="89">
        <v>5</v>
      </c>
      <c r="F19" s="90">
        <v>7</v>
      </c>
      <c r="G19" s="90">
        <v>12</v>
      </c>
      <c r="H19" s="90">
        <v>4</v>
      </c>
      <c r="I19" s="90">
        <v>23</v>
      </c>
      <c r="J19" s="90">
        <v>28</v>
      </c>
      <c r="K19" s="83"/>
      <c r="L19" s="187"/>
    </row>
    <row r="20" spans="2:14" ht="15.75" customHeight="1" x14ac:dyDescent="0.2">
      <c r="B20" s="187"/>
      <c r="C20" s="83"/>
      <c r="D20" s="87" t="s">
        <v>32</v>
      </c>
      <c r="E20" s="86">
        <v>1</v>
      </c>
      <c r="F20" s="87">
        <v>1</v>
      </c>
      <c r="G20" s="87">
        <v>2</v>
      </c>
      <c r="H20" s="87"/>
      <c r="I20" s="87">
        <v>3</v>
      </c>
      <c r="J20" s="87">
        <v>4</v>
      </c>
      <c r="K20" s="83"/>
      <c r="L20" s="187"/>
    </row>
    <row r="21" spans="2:14" ht="15.75" customHeight="1" x14ac:dyDescent="0.2">
      <c r="B21" s="187"/>
      <c r="C21" s="83"/>
      <c r="D21" s="90" t="s">
        <v>78</v>
      </c>
      <c r="E21" s="89">
        <v>3</v>
      </c>
      <c r="F21" s="90">
        <v>1</v>
      </c>
      <c r="G21" s="90">
        <v>2</v>
      </c>
      <c r="H21" s="90"/>
      <c r="I21" s="90">
        <v>3</v>
      </c>
      <c r="J21" s="90">
        <v>6</v>
      </c>
      <c r="K21" s="83"/>
      <c r="L21" s="187"/>
    </row>
    <row r="22" spans="2:14" ht="15.75" customHeight="1" x14ac:dyDescent="0.2">
      <c r="B22" s="187"/>
      <c r="C22" s="83"/>
      <c r="D22" s="87" t="s">
        <v>666</v>
      </c>
      <c r="E22" s="86">
        <v>1</v>
      </c>
      <c r="F22" s="87"/>
      <c r="G22" s="87">
        <v>3</v>
      </c>
      <c r="H22" s="87">
        <v>1</v>
      </c>
      <c r="I22" s="87">
        <v>4</v>
      </c>
      <c r="J22" s="87">
        <v>5</v>
      </c>
      <c r="K22" s="83"/>
      <c r="L22" s="187"/>
    </row>
    <row r="23" spans="2:14" s="446" customFormat="1" ht="15.75" customHeight="1" x14ac:dyDescent="0.2">
      <c r="B23" s="187"/>
      <c r="C23" s="83"/>
      <c r="D23" s="90" t="s">
        <v>60</v>
      </c>
      <c r="E23" s="89">
        <v>1</v>
      </c>
      <c r="F23" s="90"/>
      <c r="G23" s="90"/>
      <c r="H23" s="90"/>
      <c r="I23" s="90">
        <v>0</v>
      </c>
      <c r="J23" s="90">
        <v>1</v>
      </c>
      <c r="K23" s="83"/>
      <c r="L23" s="187"/>
    </row>
    <row r="24" spans="2:14" ht="26.25" customHeight="1" x14ac:dyDescent="0.2">
      <c r="B24" s="187"/>
      <c r="C24" s="83"/>
      <c r="D24" s="199" t="s">
        <v>156</v>
      </c>
      <c r="E24" s="199">
        <v>29</v>
      </c>
      <c r="F24" s="199">
        <v>68</v>
      </c>
      <c r="G24" s="199">
        <v>67</v>
      </c>
      <c r="H24" s="199">
        <v>15</v>
      </c>
      <c r="I24" s="199">
        <v>149</v>
      </c>
      <c r="J24" s="199">
        <v>178</v>
      </c>
      <c r="K24" s="83"/>
      <c r="L24" s="187"/>
    </row>
    <row r="25" spans="2:14" ht="12.75" customHeight="1" x14ac:dyDescent="0.2">
      <c r="B25" s="187"/>
      <c r="C25" s="83"/>
      <c r="D25" s="83"/>
      <c r="E25" s="83"/>
      <c r="F25" s="83"/>
      <c r="G25" s="83"/>
      <c r="H25" s="83"/>
      <c r="I25" s="83"/>
      <c r="J25" s="83"/>
      <c r="K25" s="83"/>
      <c r="L25" s="187"/>
    </row>
    <row r="26" spans="2:14" ht="15" customHeight="1" x14ac:dyDescent="0.3">
      <c r="B26" s="187"/>
      <c r="C26" s="564" t="s">
        <v>139</v>
      </c>
      <c r="D26" s="564"/>
      <c r="E26" s="564"/>
      <c r="F26" s="564"/>
      <c r="G26" s="564"/>
      <c r="H26" s="564"/>
      <c r="I26" s="564"/>
      <c r="J26" s="564"/>
      <c r="K26" s="564"/>
      <c r="L26" s="187"/>
    </row>
    <row r="27" spans="2:14" x14ac:dyDescent="0.2">
      <c r="B27" s="187"/>
      <c r="C27" s="83"/>
      <c r="D27" s="83"/>
      <c r="E27" s="83"/>
      <c r="F27" s="83"/>
      <c r="G27" s="83"/>
      <c r="H27" s="83"/>
      <c r="I27" s="83"/>
      <c r="J27" s="83"/>
      <c r="K27" s="83"/>
      <c r="L27" s="187"/>
    </row>
    <row r="28" spans="2:14" ht="12" customHeight="1" x14ac:dyDescent="0.2">
      <c r="B28" s="187"/>
      <c r="C28" s="83"/>
      <c r="D28" s="83"/>
      <c r="E28" s="83"/>
      <c r="F28" s="83"/>
      <c r="G28" s="83"/>
      <c r="H28" s="83"/>
      <c r="I28" s="83"/>
      <c r="J28" s="83"/>
      <c r="K28" s="83"/>
      <c r="L28" s="187"/>
    </row>
    <row r="29" spans="2:14" ht="13.5" customHeight="1" x14ac:dyDescent="0.2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</row>
    <row r="30" spans="2:14" x14ac:dyDescent="0.2">
      <c r="E30" s="22"/>
      <c r="F30" s="22"/>
      <c r="G30" s="22"/>
      <c r="H30" s="22"/>
      <c r="I30" s="22"/>
      <c r="J30" s="22"/>
      <c r="K30" s="22"/>
    </row>
    <row r="31" spans="2:14" x14ac:dyDescent="0.2"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</row>
    <row r="32" spans="2:14" x14ac:dyDescent="0.2">
      <c r="D32" s="117"/>
      <c r="E32" s="100" t="s">
        <v>176</v>
      </c>
      <c r="F32" s="100" t="s">
        <v>655</v>
      </c>
      <c r="G32" s="100" t="s">
        <v>656</v>
      </c>
      <c r="H32" s="100" t="s">
        <v>657</v>
      </c>
      <c r="I32" s="100"/>
      <c r="J32" s="100"/>
      <c r="K32" s="15"/>
      <c r="L32" s="15"/>
      <c r="M32" s="15"/>
      <c r="N32" s="117"/>
    </row>
    <row r="33" spans="4:14" x14ac:dyDescent="0.2">
      <c r="D33" s="117"/>
      <c r="E33" s="101">
        <f>+E24/$J$24</f>
        <v>0.16292134831460675</v>
      </c>
      <c r="F33" s="101">
        <f>+F24/$J$24</f>
        <v>0.38202247191011235</v>
      </c>
      <c r="G33" s="101">
        <f>+G24/$J$24</f>
        <v>0.37640449438202245</v>
      </c>
      <c r="H33" s="101">
        <f>+H24/$J$24</f>
        <v>8.4269662921348312E-2</v>
      </c>
      <c r="I33" s="101"/>
      <c r="J33" s="101">
        <f>+J24/$J$24</f>
        <v>1</v>
      </c>
      <c r="K33" s="15"/>
      <c r="L33" s="15"/>
      <c r="M33" s="15"/>
      <c r="N33" s="117"/>
    </row>
    <row r="34" spans="4:14" x14ac:dyDescent="0.2">
      <c r="D34" s="117"/>
      <c r="E34" s="15"/>
      <c r="F34" s="15"/>
      <c r="G34" s="15"/>
      <c r="H34" s="15"/>
      <c r="I34" s="15"/>
      <c r="J34" s="15"/>
      <c r="K34" s="15"/>
      <c r="L34" s="15"/>
      <c r="M34" s="15"/>
      <c r="N34" s="117"/>
    </row>
    <row r="35" spans="4:14" x14ac:dyDescent="0.2">
      <c r="D35" s="117"/>
      <c r="E35" s="15"/>
      <c r="F35" s="15"/>
      <c r="G35" s="15"/>
      <c r="H35" s="15"/>
      <c r="I35" s="15"/>
      <c r="J35" s="15"/>
      <c r="K35" s="15"/>
      <c r="L35" s="15"/>
      <c r="M35" s="15"/>
      <c r="N35" s="117"/>
    </row>
    <row r="36" spans="4:14" x14ac:dyDescent="0.2">
      <c r="D36" s="117"/>
      <c r="E36" s="15"/>
      <c r="F36" s="15"/>
      <c r="G36" s="15"/>
      <c r="H36" s="15"/>
      <c r="I36" s="15"/>
      <c r="J36" s="15"/>
      <c r="K36" s="15"/>
      <c r="L36" s="15"/>
      <c r="M36" s="15"/>
      <c r="N36" s="117"/>
    </row>
    <row r="37" spans="4:14" x14ac:dyDescent="0.2"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</row>
    <row r="38" spans="4:14" x14ac:dyDescent="0.2">
      <c r="E38" s="117"/>
      <c r="F38" s="117"/>
      <c r="G38" s="117"/>
      <c r="H38" s="117"/>
      <c r="I38" s="117"/>
      <c r="J38" s="117"/>
      <c r="K38" s="117"/>
      <c r="L38" s="117"/>
      <c r="M38" s="117"/>
      <c r="N38" s="117"/>
    </row>
    <row r="39" spans="4:14" x14ac:dyDescent="0.2">
      <c r="E39" s="117"/>
      <c r="F39" s="117"/>
      <c r="G39" s="117"/>
      <c r="H39" s="117"/>
      <c r="I39" s="117"/>
      <c r="J39" s="117"/>
      <c r="K39" s="117"/>
      <c r="L39" s="117"/>
      <c r="M39" s="117"/>
      <c r="N39" s="117"/>
    </row>
    <row r="40" spans="4:14" x14ac:dyDescent="0.2">
      <c r="E40" s="117"/>
      <c r="F40" s="117"/>
      <c r="G40" s="117"/>
      <c r="H40" s="117"/>
      <c r="I40" s="117"/>
      <c r="J40" s="117"/>
      <c r="K40" s="117"/>
      <c r="L40" s="117"/>
      <c r="M40" s="117"/>
      <c r="N40" s="117"/>
    </row>
    <row r="41" spans="4:14" x14ac:dyDescent="0.2"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4:14" x14ac:dyDescent="0.2"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4:14" x14ac:dyDescent="0.2"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4:14" x14ac:dyDescent="0.2">
      <c r="E44" s="117"/>
      <c r="F44" s="117"/>
      <c r="G44" s="117"/>
      <c r="H44" s="117"/>
      <c r="I44" s="117"/>
      <c r="J44" s="117"/>
      <c r="K44" s="117"/>
      <c r="L44" s="117"/>
      <c r="M44" s="117"/>
      <c r="N44" s="117"/>
    </row>
    <row r="45" spans="4:14" x14ac:dyDescent="0.2">
      <c r="E45" s="117"/>
      <c r="F45" s="117"/>
      <c r="G45" s="117"/>
      <c r="H45" s="117"/>
      <c r="I45" s="117"/>
      <c r="J45" s="117"/>
      <c r="K45" s="117"/>
      <c r="L45" s="117"/>
      <c r="M45" s="117"/>
      <c r="N45" s="117"/>
    </row>
    <row r="46" spans="4:14" x14ac:dyDescent="0.2">
      <c r="E46" s="117"/>
      <c r="F46" s="117"/>
      <c r="G46" s="117"/>
      <c r="H46" s="117"/>
      <c r="I46" s="117"/>
      <c r="J46" s="117"/>
      <c r="K46" s="117"/>
      <c r="L46" s="117"/>
      <c r="M46" s="117"/>
      <c r="N46" s="117"/>
    </row>
    <row r="47" spans="4:14" x14ac:dyDescent="0.2"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4:14" x14ac:dyDescent="0.2">
      <c r="E48" s="117"/>
      <c r="F48" s="117"/>
      <c r="G48" s="117"/>
      <c r="H48" s="117"/>
      <c r="I48" s="117"/>
      <c r="J48" s="117"/>
      <c r="K48" s="117"/>
      <c r="L48" s="117"/>
      <c r="M48" s="117"/>
      <c r="N48" s="117"/>
    </row>
    <row r="49" spans="5:14" x14ac:dyDescent="0.2">
      <c r="E49" s="117"/>
      <c r="F49" s="117"/>
      <c r="G49" s="117"/>
      <c r="H49" s="117"/>
      <c r="I49" s="117"/>
      <c r="J49" s="117"/>
      <c r="K49" s="117"/>
      <c r="L49" s="117"/>
      <c r="M49" s="117"/>
      <c r="N49" s="117"/>
    </row>
  </sheetData>
  <mergeCells count="8">
    <mergeCell ref="J10:J12"/>
    <mergeCell ref="C4:K7"/>
    <mergeCell ref="C26:K26"/>
    <mergeCell ref="E11:E12"/>
    <mergeCell ref="F11:H11"/>
    <mergeCell ref="D10:D12"/>
    <mergeCell ref="E10:H10"/>
    <mergeCell ref="I10:I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/>
  <dimension ref="B2:M47"/>
  <sheetViews>
    <sheetView zoomScale="70" zoomScaleNormal="70" workbookViewId="0"/>
  </sheetViews>
  <sheetFormatPr baseColWidth="10" defaultColWidth="11.42578125" defaultRowHeight="12.75" x14ac:dyDescent="0.2"/>
  <cols>
    <col min="1" max="1" width="2.140625" style="8" customWidth="1"/>
    <col min="2" max="2" width="2.5703125" style="8" customWidth="1"/>
    <col min="3" max="3" width="11.42578125" style="8"/>
    <col min="4" max="4" width="58.85546875" style="8" customWidth="1"/>
    <col min="5" max="5" width="16.28515625" style="8" bestFit="1" customWidth="1"/>
    <col min="6" max="6" width="15.28515625" style="8" customWidth="1"/>
    <col min="7" max="7" width="20.85546875" style="8" bestFit="1" customWidth="1"/>
    <col min="8" max="8" width="12.7109375" style="8" bestFit="1" customWidth="1"/>
    <col min="9" max="9" width="15.140625" style="8" bestFit="1" customWidth="1"/>
    <col min="10" max="10" width="22.28515625" style="8" bestFit="1" customWidth="1"/>
    <col min="11" max="11" width="12.85546875" style="8" customWidth="1"/>
    <col min="12" max="12" width="11.42578125" style="8"/>
    <col min="13" max="13" width="2.5703125" style="8" customWidth="1"/>
    <col min="14" max="16384" width="11.42578125" style="8"/>
  </cols>
  <sheetData>
    <row r="2" spans="2:13" ht="12" customHeight="1" x14ac:dyDescent="0.2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</row>
    <row r="3" spans="2:13" ht="16.5" customHeight="1" x14ac:dyDescent="0.2">
      <c r="B3" s="187"/>
      <c r="C3" s="83"/>
      <c r="D3" s="83"/>
      <c r="E3" s="83"/>
      <c r="F3" s="83"/>
      <c r="G3" s="83"/>
      <c r="H3" s="83"/>
      <c r="I3" s="83"/>
      <c r="J3" s="83"/>
      <c r="K3" s="83"/>
      <c r="L3" s="83"/>
      <c r="M3" s="187"/>
    </row>
    <row r="4" spans="2:13" ht="46.5" customHeight="1" x14ac:dyDescent="0.2">
      <c r="B4" s="187"/>
      <c r="C4" s="563" t="str">
        <f>+"Programas de pregrado y posgrado 
en funcionamiento por divisiones académicas
"&amp;TD!D1&amp; " Semestre de " &amp;TD!C1</f>
        <v>Programas de pregrado y posgrado 
en funcionamiento por divisiones académicas
I Semestre de 2026</v>
      </c>
      <c r="D4" s="563"/>
      <c r="E4" s="563"/>
      <c r="F4" s="563"/>
      <c r="G4" s="563"/>
      <c r="H4" s="563"/>
      <c r="I4" s="563"/>
      <c r="J4" s="563"/>
      <c r="K4" s="563"/>
      <c r="L4" s="563"/>
      <c r="M4" s="187"/>
    </row>
    <row r="5" spans="2:13" ht="12.75" customHeight="1" x14ac:dyDescent="0.2">
      <c r="B5" s="187"/>
      <c r="C5" s="563"/>
      <c r="D5" s="563"/>
      <c r="E5" s="563"/>
      <c r="F5" s="563"/>
      <c r="G5" s="563"/>
      <c r="H5" s="563"/>
      <c r="I5" s="563"/>
      <c r="J5" s="563"/>
      <c r="K5" s="563"/>
      <c r="L5" s="563"/>
      <c r="M5" s="187"/>
    </row>
    <row r="6" spans="2:13" ht="12.75" customHeight="1" x14ac:dyDescent="0.2">
      <c r="B6" s="187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187"/>
    </row>
    <row r="7" spans="2:13" ht="12.75" customHeight="1" x14ac:dyDescent="0.2">
      <c r="B7" s="187"/>
      <c r="C7" s="563"/>
      <c r="D7" s="563"/>
      <c r="E7" s="563"/>
      <c r="F7" s="563"/>
      <c r="G7" s="563"/>
      <c r="H7" s="563"/>
      <c r="I7" s="563"/>
      <c r="J7" s="563"/>
      <c r="K7" s="563"/>
      <c r="L7" s="563"/>
      <c r="M7" s="187"/>
    </row>
    <row r="8" spans="2:13" ht="12.75" customHeight="1" x14ac:dyDescent="0.5">
      <c r="B8" s="187"/>
      <c r="C8" s="96"/>
      <c r="D8" s="96"/>
      <c r="E8" s="96"/>
      <c r="F8" s="96"/>
      <c r="G8" s="96"/>
      <c r="H8" s="96"/>
      <c r="I8" s="96"/>
      <c r="J8" s="96"/>
      <c r="K8" s="96"/>
      <c r="L8" s="96"/>
      <c r="M8" s="187"/>
    </row>
    <row r="9" spans="2:13" ht="12.75" customHeight="1" x14ac:dyDescent="0.5">
      <c r="B9" s="187"/>
      <c r="C9" s="96"/>
      <c r="D9" s="96"/>
      <c r="E9" s="96"/>
      <c r="F9" s="96"/>
      <c r="G9" s="96"/>
      <c r="H9" s="96"/>
      <c r="I9" s="96"/>
      <c r="J9" s="96"/>
      <c r="K9" s="96"/>
      <c r="L9" s="96"/>
      <c r="M9" s="187"/>
    </row>
    <row r="10" spans="2:13" x14ac:dyDescent="0.2">
      <c r="B10" s="187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187"/>
    </row>
    <row r="11" spans="2:13" x14ac:dyDescent="0.2">
      <c r="B11" s="187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187"/>
    </row>
    <row r="12" spans="2:13" ht="21" customHeight="1" x14ac:dyDescent="0.2">
      <c r="B12" s="187"/>
      <c r="C12" s="83"/>
      <c r="D12" s="571" t="s">
        <v>653</v>
      </c>
      <c r="E12" s="571"/>
      <c r="F12" s="571" t="s">
        <v>652</v>
      </c>
      <c r="G12" s="571"/>
      <c r="H12" s="571"/>
      <c r="I12" s="571"/>
      <c r="J12" s="565" t="s">
        <v>654</v>
      </c>
      <c r="K12" s="565" t="s">
        <v>156</v>
      </c>
      <c r="L12" s="83"/>
      <c r="M12" s="187"/>
    </row>
    <row r="13" spans="2:13" ht="21" customHeight="1" x14ac:dyDescent="0.2">
      <c r="B13" s="187"/>
      <c r="C13" s="83"/>
      <c r="D13" s="571"/>
      <c r="E13" s="571"/>
      <c r="F13" s="565" t="s">
        <v>176</v>
      </c>
      <c r="G13" s="571" t="s">
        <v>660</v>
      </c>
      <c r="H13" s="571"/>
      <c r="I13" s="571"/>
      <c r="J13" s="566"/>
      <c r="K13" s="566" t="s">
        <v>93</v>
      </c>
      <c r="L13" s="83"/>
      <c r="M13" s="187"/>
    </row>
    <row r="14" spans="2:13" ht="21" customHeight="1" x14ac:dyDescent="0.2">
      <c r="B14" s="187"/>
      <c r="C14" s="83"/>
      <c r="D14" s="571"/>
      <c r="E14" s="571"/>
      <c r="F14" s="566"/>
      <c r="G14" s="202" t="s">
        <v>655</v>
      </c>
      <c r="H14" s="202" t="s">
        <v>656</v>
      </c>
      <c r="I14" s="202" t="s">
        <v>657</v>
      </c>
      <c r="J14" s="566"/>
      <c r="K14" s="566"/>
      <c r="L14" s="83"/>
      <c r="M14" s="187"/>
    </row>
    <row r="15" spans="2:13" ht="15" x14ac:dyDescent="0.2">
      <c r="B15" s="187"/>
      <c r="C15" s="83"/>
      <c r="D15" s="568" t="s">
        <v>661</v>
      </c>
      <c r="E15" s="388" t="s">
        <v>662</v>
      </c>
      <c r="F15" s="201">
        <v>3</v>
      </c>
      <c r="G15" s="200">
        <v>6</v>
      </c>
      <c r="H15" s="200">
        <v>2</v>
      </c>
      <c r="I15" s="200">
        <v>0</v>
      </c>
      <c r="J15" s="391">
        <v>8</v>
      </c>
      <c r="K15" s="389">
        <v>11</v>
      </c>
      <c r="L15" s="83"/>
      <c r="M15" s="187"/>
    </row>
    <row r="16" spans="2:13" ht="15" x14ac:dyDescent="0.2">
      <c r="B16" s="187"/>
      <c r="C16" s="83"/>
      <c r="D16" s="572"/>
      <c r="E16" s="385" t="s">
        <v>663</v>
      </c>
      <c r="F16" s="386">
        <v>1513</v>
      </c>
      <c r="G16" s="386">
        <v>67</v>
      </c>
      <c r="H16" s="386">
        <v>51</v>
      </c>
      <c r="I16" s="386">
        <v>0</v>
      </c>
      <c r="J16" s="392">
        <v>118</v>
      </c>
      <c r="K16" s="387">
        <v>1631</v>
      </c>
      <c r="L16" s="83"/>
      <c r="M16" s="187"/>
    </row>
    <row r="17" spans="2:13" ht="15" x14ac:dyDescent="0.2">
      <c r="B17" s="187"/>
      <c r="C17" s="83"/>
      <c r="D17" s="573" t="s">
        <v>658</v>
      </c>
      <c r="E17" s="388" t="s">
        <v>662</v>
      </c>
      <c r="F17" s="86">
        <v>3</v>
      </c>
      <c r="G17" s="87">
        <v>13</v>
      </c>
      <c r="H17" s="87">
        <v>8</v>
      </c>
      <c r="I17" s="87">
        <v>1</v>
      </c>
      <c r="J17" s="391">
        <v>22</v>
      </c>
      <c r="K17" s="389">
        <v>25</v>
      </c>
      <c r="L17" s="83"/>
      <c r="M17" s="187"/>
    </row>
    <row r="18" spans="2:13" ht="15" x14ac:dyDescent="0.2">
      <c r="B18" s="187"/>
      <c r="C18" s="83"/>
      <c r="D18" s="573"/>
      <c r="E18" s="385" t="s">
        <v>663</v>
      </c>
      <c r="F18" s="386">
        <v>985</v>
      </c>
      <c r="G18" s="386">
        <v>144</v>
      </c>
      <c r="H18" s="386">
        <v>77</v>
      </c>
      <c r="I18" s="386">
        <v>3</v>
      </c>
      <c r="J18" s="392">
        <v>224</v>
      </c>
      <c r="K18" s="387">
        <v>1209</v>
      </c>
      <c r="L18" s="83"/>
      <c r="M18" s="187"/>
    </row>
    <row r="19" spans="2:13" ht="15" x14ac:dyDescent="0.2">
      <c r="B19" s="187"/>
      <c r="C19" s="83"/>
      <c r="D19" s="567" t="s">
        <v>12</v>
      </c>
      <c r="E19" s="388" t="s">
        <v>662</v>
      </c>
      <c r="F19" s="98">
        <v>3</v>
      </c>
      <c r="G19" s="90">
        <v>14</v>
      </c>
      <c r="H19" s="90">
        <v>5</v>
      </c>
      <c r="I19" s="90">
        <v>1</v>
      </c>
      <c r="J19" s="391">
        <v>20</v>
      </c>
      <c r="K19" s="389">
        <v>23</v>
      </c>
      <c r="L19" s="83"/>
      <c r="M19" s="187"/>
    </row>
    <row r="20" spans="2:13" ht="15" x14ac:dyDescent="0.2">
      <c r="B20" s="187"/>
      <c r="C20" s="83"/>
      <c r="D20" s="568"/>
      <c r="E20" s="385" t="s">
        <v>663</v>
      </c>
      <c r="F20" s="386">
        <v>1971</v>
      </c>
      <c r="G20" s="386">
        <v>56</v>
      </c>
      <c r="H20" s="386">
        <v>34</v>
      </c>
      <c r="I20" s="386">
        <v>2</v>
      </c>
      <c r="J20" s="392">
        <v>92</v>
      </c>
      <c r="K20" s="387">
        <v>2063</v>
      </c>
      <c r="L20" s="83"/>
      <c r="M20" s="187"/>
    </row>
    <row r="21" spans="2:13" ht="15" x14ac:dyDescent="0.2">
      <c r="B21" s="187"/>
      <c r="C21" s="83"/>
      <c r="D21" s="574" t="s">
        <v>664</v>
      </c>
      <c r="E21" s="388" t="s">
        <v>662</v>
      </c>
      <c r="F21" s="390"/>
      <c r="G21" s="389"/>
      <c r="H21" s="389">
        <v>7</v>
      </c>
      <c r="I21" s="389"/>
      <c r="J21" s="391">
        <v>7</v>
      </c>
      <c r="K21" s="389">
        <v>7</v>
      </c>
      <c r="L21" s="83"/>
      <c r="M21" s="187"/>
    </row>
    <row r="22" spans="2:13" ht="15" x14ac:dyDescent="0.2">
      <c r="B22" s="187"/>
      <c r="C22" s="83"/>
      <c r="D22" s="575"/>
      <c r="E22" s="385" t="s">
        <v>663</v>
      </c>
      <c r="F22" s="386"/>
      <c r="G22" s="386"/>
      <c r="H22" s="386">
        <v>100</v>
      </c>
      <c r="I22" s="386">
        <v>0</v>
      </c>
      <c r="J22" s="392">
        <v>100</v>
      </c>
      <c r="K22" s="387">
        <v>100</v>
      </c>
      <c r="L22" s="83"/>
      <c r="M22" s="187"/>
    </row>
    <row r="23" spans="2:13" ht="15" x14ac:dyDescent="0.2">
      <c r="B23" s="187"/>
      <c r="C23" s="83"/>
      <c r="D23" s="567" t="s">
        <v>15</v>
      </c>
      <c r="E23" s="388" t="s">
        <v>662</v>
      </c>
      <c r="F23" s="99">
        <v>6</v>
      </c>
      <c r="G23" s="90">
        <v>11</v>
      </c>
      <c r="H23" s="90">
        <v>12</v>
      </c>
      <c r="I23" s="90">
        <v>5</v>
      </c>
      <c r="J23" s="391">
        <v>28</v>
      </c>
      <c r="K23" s="389">
        <v>34</v>
      </c>
      <c r="L23" s="83"/>
      <c r="M23" s="187"/>
    </row>
    <row r="24" spans="2:13" ht="15" x14ac:dyDescent="0.2">
      <c r="B24" s="187"/>
      <c r="C24" s="83"/>
      <c r="D24" s="568"/>
      <c r="E24" s="385" t="s">
        <v>663</v>
      </c>
      <c r="F24" s="386">
        <v>2533</v>
      </c>
      <c r="G24" s="386">
        <v>103</v>
      </c>
      <c r="H24" s="386">
        <v>106</v>
      </c>
      <c r="I24" s="386">
        <v>50</v>
      </c>
      <c r="J24" s="392">
        <v>259</v>
      </c>
      <c r="K24" s="387">
        <v>2792</v>
      </c>
      <c r="L24" s="83"/>
      <c r="M24" s="187"/>
    </row>
    <row r="25" spans="2:13" ht="15" x14ac:dyDescent="0.2">
      <c r="B25" s="187"/>
      <c r="C25" s="83"/>
      <c r="D25" s="569" t="s">
        <v>9</v>
      </c>
      <c r="E25" s="388" t="s">
        <v>662</v>
      </c>
      <c r="F25" s="86">
        <v>3</v>
      </c>
      <c r="G25" s="87"/>
      <c r="H25" s="87">
        <v>6</v>
      </c>
      <c r="I25" s="87">
        <v>2</v>
      </c>
      <c r="J25" s="391">
        <v>8</v>
      </c>
      <c r="K25" s="389">
        <v>11</v>
      </c>
      <c r="L25" s="83"/>
      <c r="M25" s="187"/>
    </row>
    <row r="26" spans="2:13" ht="15" x14ac:dyDescent="0.2">
      <c r="B26" s="187"/>
      <c r="C26" s="83"/>
      <c r="D26" s="570"/>
      <c r="E26" s="385" t="s">
        <v>663</v>
      </c>
      <c r="F26" s="386">
        <v>375</v>
      </c>
      <c r="G26" s="386"/>
      <c r="H26" s="386">
        <v>34</v>
      </c>
      <c r="I26" s="386">
        <v>14</v>
      </c>
      <c r="J26" s="392">
        <v>48</v>
      </c>
      <c r="K26" s="387">
        <v>423</v>
      </c>
      <c r="L26" s="83"/>
      <c r="M26" s="187"/>
    </row>
    <row r="27" spans="2:13" ht="15" x14ac:dyDescent="0.2">
      <c r="B27" s="187"/>
      <c r="C27" s="83"/>
      <c r="D27" s="567" t="s">
        <v>74</v>
      </c>
      <c r="E27" s="388" t="s">
        <v>662</v>
      </c>
      <c r="F27" s="89">
        <v>5</v>
      </c>
      <c r="G27" s="90">
        <v>4</v>
      </c>
      <c r="H27" s="90">
        <v>9</v>
      </c>
      <c r="I27" s="90">
        <v>4</v>
      </c>
      <c r="J27" s="391">
        <v>17</v>
      </c>
      <c r="K27" s="389">
        <v>22</v>
      </c>
      <c r="L27" s="83"/>
      <c r="M27" s="187"/>
    </row>
    <row r="28" spans="2:13" ht="15" x14ac:dyDescent="0.2">
      <c r="B28" s="187"/>
      <c r="C28" s="83"/>
      <c r="D28" s="568"/>
      <c r="E28" s="385" t="s">
        <v>663</v>
      </c>
      <c r="F28" s="386">
        <v>1278</v>
      </c>
      <c r="G28" s="386">
        <v>37</v>
      </c>
      <c r="H28" s="386">
        <v>69</v>
      </c>
      <c r="I28" s="386">
        <v>16</v>
      </c>
      <c r="J28" s="392">
        <v>122</v>
      </c>
      <c r="K28" s="387">
        <v>1400</v>
      </c>
      <c r="L28" s="83"/>
      <c r="M28" s="187"/>
    </row>
    <row r="29" spans="2:13" ht="15" x14ac:dyDescent="0.2">
      <c r="B29" s="187"/>
      <c r="C29" s="83"/>
      <c r="D29" s="569" t="s">
        <v>78</v>
      </c>
      <c r="E29" s="388" t="s">
        <v>662</v>
      </c>
      <c r="F29" s="89">
        <v>3</v>
      </c>
      <c r="G29" s="90"/>
      <c r="H29" s="90">
        <v>2</v>
      </c>
      <c r="I29" s="90"/>
      <c r="J29" s="391">
        <v>2</v>
      </c>
      <c r="K29" s="389">
        <v>5</v>
      </c>
      <c r="L29" s="83"/>
      <c r="M29" s="187"/>
    </row>
    <row r="30" spans="2:13" ht="15" x14ac:dyDescent="0.2">
      <c r="B30" s="187"/>
      <c r="C30" s="83"/>
      <c r="D30" s="570"/>
      <c r="E30" s="385" t="s">
        <v>663</v>
      </c>
      <c r="F30" s="386">
        <v>740</v>
      </c>
      <c r="G30" s="386"/>
      <c r="H30" s="386">
        <v>8</v>
      </c>
      <c r="I30" s="386"/>
      <c r="J30" s="392">
        <v>8</v>
      </c>
      <c r="K30" s="387">
        <v>748</v>
      </c>
      <c r="L30" s="83"/>
      <c r="M30" s="187"/>
    </row>
    <row r="31" spans="2:13" ht="15" x14ac:dyDescent="0.2">
      <c r="B31" s="187"/>
      <c r="C31" s="83"/>
      <c r="D31" s="567" t="s">
        <v>32</v>
      </c>
      <c r="E31" s="388" t="s">
        <v>662</v>
      </c>
      <c r="F31" s="86">
        <v>1</v>
      </c>
      <c r="G31" s="87"/>
      <c r="H31" s="87">
        <v>2</v>
      </c>
      <c r="I31" s="87"/>
      <c r="J31" s="391">
        <v>2</v>
      </c>
      <c r="K31" s="389">
        <v>3</v>
      </c>
      <c r="L31" s="83"/>
      <c r="M31" s="187"/>
    </row>
    <row r="32" spans="2:13" ht="15" x14ac:dyDescent="0.2">
      <c r="B32" s="187"/>
      <c r="C32" s="83"/>
      <c r="D32" s="568"/>
      <c r="E32" s="385" t="s">
        <v>663</v>
      </c>
      <c r="F32" s="386">
        <v>226</v>
      </c>
      <c r="G32" s="386"/>
      <c r="H32" s="386">
        <v>22</v>
      </c>
      <c r="I32" s="386"/>
      <c r="J32" s="392">
        <v>22</v>
      </c>
      <c r="K32" s="387">
        <v>248</v>
      </c>
      <c r="L32" s="83"/>
      <c r="M32" s="187"/>
    </row>
    <row r="33" spans="2:13" ht="15" x14ac:dyDescent="0.2">
      <c r="B33" s="187"/>
      <c r="C33" s="83"/>
      <c r="D33" s="569" t="s">
        <v>666</v>
      </c>
      <c r="E33" s="388" t="s">
        <v>662</v>
      </c>
      <c r="F33" s="86">
        <v>1</v>
      </c>
      <c r="G33" s="87"/>
      <c r="H33" s="87">
        <v>4</v>
      </c>
      <c r="I33" s="87">
        <v>2</v>
      </c>
      <c r="J33" s="391">
        <v>6</v>
      </c>
      <c r="K33" s="389">
        <v>7</v>
      </c>
      <c r="L33" s="83"/>
      <c r="M33" s="187"/>
    </row>
    <row r="34" spans="2:13" ht="15" x14ac:dyDescent="0.2">
      <c r="B34" s="187"/>
      <c r="C34" s="83"/>
      <c r="D34" s="570"/>
      <c r="E34" s="385" t="s">
        <v>663</v>
      </c>
      <c r="F34" s="386">
        <v>70</v>
      </c>
      <c r="G34" s="386"/>
      <c r="H34" s="386">
        <v>103</v>
      </c>
      <c r="I34" s="386">
        <v>21</v>
      </c>
      <c r="J34" s="386">
        <v>124</v>
      </c>
      <c r="K34" s="387">
        <v>194</v>
      </c>
      <c r="L34" s="83"/>
      <c r="M34" s="187"/>
    </row>
    <row r="35" spans="2:13" ht="15" x14ac:dyDescent="0.2">
      <c r="B35" s="187"/>
      <c r="C35" s="83"/>
      <c r="D35" s="567" t="s">
        <v>60</v>
      </c>
      <c r="E35" s="388" t="s">
        <v>662</v>
      </c>
      <c r="F35" s="86">
        <v>1</v>
      </c>
      <c r="G35" s="87"/>
      <c r="H35" s="87">
        <v>3</v>
      </c>
      <c r="I35" s="87">
        <v>1</v>
      </c>
      <c r="J35" s="391">
        <v>4</v>
      </c>
      <c r="K35" s="389">
        <v>5</v>
      </c>
      <c r="L35" s="83"/>
      <c r="M35" s="187"/>
    </row>
    <row r="36" spans="2:13" ht="15" x14ac:dyDescent="0.2">
      <c r="B36" s="187"/>
      <c r="C36" s="83"/>
      <c r="D36" s="568"/>
      <c r="E36" s="385" t="s">
        <v>663</v>
      </c>
      <c r="F36" s="386">
        <v>31</v>
      </c>
      <c r="G36" s="386"/>
      <c r="H36" s="386">
        <v>76</v>
      </c>
      <c r="I36" s="386">
        <v>24</v>
      </c>
      <c r="J36" s="386">
        <v>100</v>
      </c>
      <c r="K36" s="387">
        <v>131</v>
      </c>
      <c r="L36" s="83"/>
      <c r="M36" s="187"/>
    </row>
    <row r="37" spans="2:13" ht="15" x14ac:dyDescent="0.2">
      <c r="B37" s="187"/>
      <c r="C37" s="83"/>
      <c r="D37" s="331" t="s">
        <v>97</v>
      </c>
      <c r="E37" s="211" t="s">
        <v>663</v>
      </c>
      <c r="F37" s="212"/>
      <c r="G37" s="212"/>
      <c r="H37" s="212"/>
      <c r="I37" s="212"/>
      <c r="J37" s="212"/>
      <c r="K37" s="213">
        <v>0</v>
      </c>
      <c r="L37" s="83"/>
      <c r="M37" s="187"/>
    </row>
    <row r="38" spans="2:13" ht="15" x14ac:dyDescent="0.2">
      <c r="B38" s="187"/>
      <c r="C38" s="83"/>
      <c r="D38" s="331" t="s">
        <v>172</v>
      </c>
      <c r="E38" s="211" t="s">
        <v>663</v>
      </c>
      <c r="F38" s="212">
        <v>6</v>
      </c>
      <c r="G38" s="212"/>
      <c r="H38" s="212"/>
      <c r="I38" s="212"/>
      <c r="J38" s="212"/>
      <c r="K38" s="213">
        <v>6</v>
      </c>
      <c r="L38" s="83"/>
      <c r="M38" s="187"/>
    </row>
    <row r="39" spans="2:13" ht="15" x14ac:dyDescent="0.2">
      <c r="B39" s="187"/>
      <c r="C39" s="83"/>
      <c r="D39" s="332" t="s">
        <v>170</v>
      </c>
      <c r="E39" s="333" t="s">
        <v>663</v>
      </c>
      <c r="F39" s="334">
        <v>4</v>
      </c>
      <c r="G39" s="334"/>
      <c r="H39" s="334"/>
      <c r="I39" s="334"/>
      <c r="J39" s="334"/>
      <c r="K39" s="335">
        <v>4</v>
      </c>
      <c r="L39" s="83"/>
      <c r="M39" s="187"/>
    </row>
    <row r="40" spans="2:13" ht="15" x14ac:dyDescent="0.2">
      <c r="B40" s="187"/>
      <c r="C40" s="83"/>
      <c r="D40" s="332" t="s">
        <v>85</v>
      </c>
      <c r="E40" s="333" t="s">
        <v>663</v>
      </c>
      <c r="F40" s="334">
        <v>5</v>
      </c>
      <c r="G40" s="334"/>
      <c r="H40" s="334"/>
      <c r="I40" s="334"/>
      <c r="J40" s="334"/>
      <c r="K40" s="335"/>
      <c r="L40" s="83"/>
      <c r="M40" s="187"/>
    </row>
    <row r="41" spans="2:13" ht="15" x14ac:dyDescent="0.2">
      <c r="B41" s="187"/>
      <c r="C41" s="83"/>
      <c r="D41" s="571" t="s">
        <v>156</v>
      </c>
      <c r="E41" s="202" t="s">
        <v>662</v>
      </c>
      <c r="F41" s="203">
        <v>29</v>
      </c>
      <c r="G41" s="203">
        <v>48</v>
      </c>
      <c r="H41" s="203">
        <v>57</v>
      </c>
      <c r="I41" s="203">
        <v>15</v>
      </c>
      <c r="J41" s="203">
        <v>120</v>
      </c>
      <c r="K41" s="203">
        <v>148</v>
      </c>
      <c r="L41" s="83"/>
      <c r="M41" s="187"/>
    </row>
    <row r="42" spans="2:13" ht="15" x14ac:dyDescent="0.2">
      <c r="B42" s="187"/>
      <c r="C42" s="83"/>
      <c r="D42" s="571"/>
      <c r="E42" s="202" t="s">
        <v>663</v>
      </c>
      <c r="F42" s="203">
        <v>9737</v>
      </c>
      <c r="G42" s="203">
        <v>407</v>
      </c>
      <c r="H42" s="203">
        <v>604</v>
      </c>
      <c r="I42" s="203">
        <v>106</v>
      </c>
      <c r="J42" s="203">
        <v>1117</v>
      </c>
      <c r="K42" s="203">
        <v>10818</v>
      </c>
      <c r="L42" s="83"/>
      <c r="M42" s="187"/>
    </row>
    <row r="43" spans="2:13" x14ac:dyDescent="0.2">
      <c r="B43" s="187"/>
      <c r="C43" s="83"/>
      <c r="D43" s="130" t="s">
        <v>677</v>
      </c>
      <c r="E43" s="83"/>
      <c r="F43" s="83"/>
      <c r="G43" s="83"/>
      <c r="H43" s="83"/>
      <c r="I43" s="83"/>
      <c r="J43" s="83"/>
      <c r="K43" s="83"/>
      <c r="L43" s="83"/>
      <c r="M43" s="187"/>
    </row>
    <row r="44" spans="2:13" x14ac:dyDescent="0.2">
      <c r="B44" s="187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187"/>
    </row>
    <row r="45" spans="2:13" ht="12" customHeight="1" x14ac:dyDescent="0.2">
      <c r="B45" s="187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187"/>
    </row>
    <row r="46" spans="2:13" x14ac:dyDescent="0.2">
      <c r="B46" s="187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187"/>
    </row>
    <row r="47" spans="2:13" x14ac:dyDescent="0.2"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</row>
  </sheetData>
  <mergeCells count="19">
    <mergeCell ref="D35:D36"/>
    <mergeCell ref="D31:D32"/>
    <mergeCell ref="D33:D34"/>
    <mergeCell ref="D41:D42"/>
    <mergeCell ref="J12:J14"/>
    <mergeCell ref="K12:K14"/>
    <mergeCell ref="C4:L7"/>
    <mergeCell ref="D27:D28"/>
    <mergeCell ref="D29:D30"/>
    <mergeCell ref="D23:D24"/>
    <mergeCell ref="D25:D26"/>
    <mergeCell ref="F13:F14"/>
    <mergeCell ref="G13:I13"/>
    <mergeCell ref="D12:E14"/>
    <mergeCell ref="D15:D16"/>
    <mergeCell ref="D17:D18"/>
    <mergeCell ref="D19:D20"/>
    <mergeCell ref="D21:D22"/>
    <mergeCell ref="F12:I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B2:AF226"/>
  <sheetViews>
    <sheetView zoomScale="70" zoomScaleNormal="70" workbookViewId="0">
      <selection activeCell="C10" sqref="C10"/>
    </sheetView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7" width="11.42578125" style="8"/>
    <col min="28" max="16384" width="11.42578125" style="9"/>
  </cols>
  <sheetData>
    <row r="2" spans="2:31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31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31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31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  <c r="V5" s="9"/>
      <c r="W5" s="9"/>
      <c r="X5" s="9"/>
      <c r="Y5" s="9"/>
      <c r="Z5" s="9"/>
      <c r="AA5" s="9"/>
    </row>
    <row r="6" spans="2:31" ht="13.5" customHeight="1" x14ac:dyDescent="0.2">
      <c r="B6" s="161"/>
      <c r="C6" s="505" t="str">
        <f>+"Inscritos y matriculados nuevos
Serie "&amp;TD!C2&amp;"/"&amp;TD!C1&amp;", "&amp;TD!D1&amp;" Semestre del año"</f>
        <v>Inscritos y matriculados nuevos
Serie 2022/2026, I Semestre del año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  <c r="V6" s="421"/>
      <c r="W6" s="421"/>
      <c r="X6" s="421"/>
      <c r="Y6" s="421"/>
      <c r="Z6" s="421"/>
      <c r="AA6" s="421"/>
      <c r="AB6" s="421"/>
      <c r="AC6" s="421"/>
      <c r="AD6" s="421"/>
      <c r="AE6" s="421"/>
    </row>
    <row r="7" spans="2:31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  <c r="V7" s="421"/>
      <c r="W7" s="421"/>
      <c r="X7" s="421"/>
      <c r="Y7" s="421"/>
      <c r="Z7" s="421"/>
      <c r="AA7" s="421"/>
      <c r="AB7" s="421"/>
      <c r="AC7" s="421"/>
      <c r="AD7" s="421"/>
      <c r="AE7" s="421"/>
    </row>
    <row r="8" spans="2:31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  <c r="V8" s="421"/>
      <c r="W8" s="421"/>
      <c r="X8" s="421"/>
      <c r="Y8" s="421"/>
      <c r="Z8" s="421"/>
      <c r="AA8" s="421"/>
      <c r="AB8" s="421"/>
      <c r="AC8" s="421"/>
      <c r="AD8" s="421"/>
      <c r="AE8" s="421"/>
    </row>
    <row r="9" spans="2:31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  <c r="V9" s="421"/>
      <c r="W9" s="421"/>
      <c r="X9" s="421"/>
      <c r="Y9" s="421"/>
      <c r="Z9" s="421"/>
      <c r="AA9" s="421"/>
      <c r="AB9" s="421"/>
      <c r="AC9" s="421"/>
      <c r="AD9" s="421"/>
      <c r="AE9" s="421"/>
    </row>
    <row r="10" spans="2:31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</row>
    <row r="11" spans="2:31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</row>
    <row r="12" spans="2:31" ht="13.5" customHeight="1" x14ac:dyDescent="0.2">
      <c r="B12" s="161"/>
      <c r="C12" s="31"/>
      <c r="D12" s="31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1"/>
      <c r="T12" s="31"/>
      <c r="U12" s="16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</row>
    <row r="13" spans="2:31" ht="13.5" customHeight="1" x14ac:dyDescent="0.2">
      <c r="B13" s="16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16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</row>
    <row r="14" spans="2:31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  <c r="V14" s="466"/>
      <c r="W14" s="466"/>
      <c r="X14" s="466"/>
      <c r="Y14" s="466"/>
      <c r="Z14" s="466"/>
      <c r="AA14" s="466"/>
      <c r="AB14" s="466"/>
      <c r="AC14" s="421"/>
      <c r="AD14" s="421"/>
      <c r="AE14" s="421"/>
    </row>
    <row r="15" spans="2:31" ht="13.5" customHeight="1" x14ac:dyDescent="0.2">
      <c r="B15" s="16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161"/>
      <c r="V15" s="466"/>
      <c r="W15" s="466"/>
      <c r="X15" s="466"/>
      <c r="Y15" s="466"/>
      <c r="Z15" s="466"/>
      <c r="AA15" s="466"/>
      <c r="AB15" s="466"/>
      <c r="AC15" s="428"/>
      <c r="AD15" s="421"/>
      <c r="AE15" s="421"/>
    </row>
    <row r="16" spans="2:31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161"/>
      <c r="V16" s="467"/>
      <c r="W16" s="467"/>
      <c r="X16" s="467"/>
      <c r="Y16" s="467"/>
      <c r="Z16" s="467"/>
      <c r="AA16" s="467"/>
      <c r="AB16" s="466"/>
      <c r="AC16" s="428"/>
      <c r="AD16" s="421"/>
      <c r="AE16" s="421"/>
    </row>
    <row r="17" spans="2:32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161"/>
      <c r="V17" s="467"/>
      <c r="W17" s="467"/>
      <c r="X17" s="467"/>
      <c r="Y17" s="467"/>
      <c r="Z17" s="467"/>
      <c r="AA17" s="467"/>
      <c r="AB17" s="466"/>
      <c r="AC17" s="428"/>
      <c r="AD17" s="428"/>
      <c r="AE17" s="428"/>
      <c r="AF17" s="428"/>
    </row>
    <row r="18" spans="2:32" ht="13.5" customHeight="1" x14ac:dyDescent="0.2">
      <c r="B18" s="16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61"/>
      <c r="V18" s="467"/>
      <c r="W18" s="467"/>
      <c r="X18" s="467"/>
      <c r="Y18" s="467"/>
      <c r="Z18" s="467"/>
      <c r="AA18" s="467"/>
      <c r="AB18" s="466"/>
      <c r="AC18" s="428"/>
      <c r="AD18" s="428"/>
      <c r="AE18" s="428"/>
      <c r="AF18" s="428"/>
    </row>
    <row r="19" spans="2:32" ht="13.5" customHeight="1" x14ac:dyDescent="0.2">
      <c r="B19" s="16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161"/>
      <c r="V19" s="467"/>
      <c r="W19" s="467"/>
      <c r="X19" s="467"/>
      <c r="Y19" s="467"/>
      <c r="Z19" s="467"/>
      <c r="AA19" s="467"/>
      <c r="AB19" s="466"/>
      <c r="AC19" s="428"/>
      <c r="AD19" s="428"/>
      <c r="AE19" s="428"/>
      <c r="AF19" s="428"/>
    </row>
    <row r="20" spans="2:32" ht="13.5" customHeight="1" x14ac:dyDescent="0.2">
      <c r="B20" s="16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161"/>
      <c r="V20" s="467"/>
      <c r="W20" s="467"/>
      <c r="X20" s="467"/>
      <c r="Y20" s="467"/>
      <c r="Z20" s="467"/>
      <c r="AA20" s="468"/>
      <c r="AB20" s="466"/>
      <c r="AC20" s="428"/>
      <c r="AD20" s="428"/>
      <c r="AE20" s="428"/>
      <c r="AF20" s="428"/>
    </row>
    <row r="21" spans="2:32" ht="13.5" customHeight="1" x14ac:dyDescent="0.2">
      <c r="B21" s="161"/>
      <c r="C21" s="506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P21" s="507"/>
      <c r="Q21" s="507"/>
      <c r="R21" s="507"/>
      <c r="S21" s="507"/>
      <c r="T21" s="507"/>
      <c r="U21" s="161"/>
      <c r="V21" s="467"/>
      <c r="W21" s="466"/>
      <c r="X21" s="466"/>
      <c r="Y21" s="466"/>
      <c r="Z21" s="466"/>
      <c r="AA21" s="468"/>
      <c r="AB21" s="466"/>
      <c r="AC21" s="428"/>
      <c r="AD21" s="428"/>
      <c r="AE21" s="428"/>
      <c r="AF21" s="428"/>
    </row>
    <row r="22" spans="2:32" ht="13.5" customHeight="1" x14ac:dyDescent="0.2">
      <c r="B22" s="161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507"/>
      <c r="R22" s="507"/>
      <c r="S22" s="507"/>
      <c r="T22" s="507"/>
      <c r="U22" s="161"/>
      <c r="V22" s="467"/>
      <c r="W22" s="469"/>
      <c r="X22" s="467"/>
      <c r="Y22" s="467"/>
      <c r="Z22" s="467"/>
      <c r="AA22" s="467"/>
      <c r="AB22" s="466"/>
      <c r="AC22" s="428"/>
      <c r="AD22" s="428"/>
      <c r="AE22" s="428"/>
      <c r="AF22" s="428"/>
    </row>
    <row r="23" spans="2:32" ht="13.5" customHeight="1" x14ac:dyDescent="0.2">
      <c r="B23" s="161"/>
      <c r="C23" s="507"/>
      <c r="D23" s="507"/>
      <c r="E23" s="507"/>
      <c r="F23" s="507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507"/>
      <c r="T23" s="507"/>
      <c r="U23" s="161"/>
      <c r="V23" s="467"/>
      <c r="W23" s="470"/>
      <c r="X23" s="468"/>
      <c r="Y23" s="468"/>
      <c r="Z23" s="471"/>
      <c r="AA23" s="467"/>
      <c r="AB23" s="466"/>
      <c r="AC23" s="428"/>
      <c r="AD23" s="428"/>
      <c r="AE23" s="428"/>
      <c r="AF23" s="428"/>
    </row>
    <row r="24" spans="2:32" ht="13.5" customHeight="1" x14ac:dyDescent="0.2">
      <c r="B24" s="161"/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7"/>
      <c r="N24" s="507"/>
      <c r="O24" s="507"/>
      <c r="P24" s="507"/>
      <c r="Q24" s="507"/>
      <c r="R24" s="507"/>
      <c r="S24" s="507"/>
      <c r="T24" s="507"/>
      <c r="U24" s="161"/>
      <c r="V24" s="467"/>
      <c r="W24" s="470"/>
      <c r="X24" s="468"/>
      <c r="Y24" s="468"/>
      <c r="Z24" s="471"/>
      <c r="AA24" s="467"/>
      <c r="AB24" s="466"/>
      <c r="AC24" s="428"/>
      <c r="AD24" s="428"/>
      <c r="AE24" s="428"/>
      <c r="AF24" s="428"/>
    </row>
    <row r="25" spans="2:32" ht="13.5" customHeight="1" x14ac:dyDescent="0.2">
      <c r="B25" s="161"/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161"/>
      <c r="V25" s="12"/>
      <c r="W25" s="344"/>
      <c r="X25" s="345"/>
      <c r="Y25" s="345"/>
      <c r="Z25" s="346"/>
      <c r="AA25" s="12"/>
      <c r="AB25" s="466"/>
      <c r="AC25" s="428"/>
      <c r="AD25" s="428"/>
      <c r="AE25" s="428"/>
      <c r="AF25" s="428"/>
    </row>
    <row r="26" spans="2:32" ht="13.5" customHeight="1" x14ac:dyDescent="0.2">
      <c r="B26" s="161"/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161"/>
      <c r="V26" s="12"/>
      <c r="W26" s="344"/>
      <c r="X26" s="345"/>
      <c r="Y26" s="345"/>
      <c r="Z26" s="346"/>
      <c r="AA26" s="12"/>
      <c r="AB26" s="466"/>
      <c r="AC26" s="428"/>
      <c r="AD26" s="428"/>
      <c r="AE26" s="428"/>
      <c r="AF26" s="428"/>
    </row>
    <row r="27" spans="2:32" ht="13.5" customHeight="1" x14ac:dyDescent="0.2">
      <c r="B27" s="16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161"/>
      <c r="V27" s="12"/>
      <c r="W27" s="344"/>
      <c r="X27" s="347"/>
      <c r="Y27" s="348"/>
      <c r="Z27" s="348"/>
      <c r="AA27" s="12"/>
      <c r="AB27" s="466"/>
      <c r="AC27" s="428"/>
      <c r="AD27" s="428"/>
      <c r="AE27" s="428"/>
      <c r="AF27" s="428"/>
    </row>
    <row r="28" spans="2:32" ht="13.5" customHeight="1" x14ac:dyDescent="0.2">
      <c r="B28" s="16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161"/>
      <c r="V28" s="12"/>
      <c r="W28" s="344"/>
      <c r="X28" s="345"/>
      <c r="Y28" s="345"/>
      <c r="Z28" s="349"/>
      <c r="AA28" s="12"/>
      <c r="AB28" s="466"/>
      <c r="AC28" s="428"/>
      <c r="AD28" s="428"/>
      <c r="AE28" s="428"/>
      <c r="AF28" s="428"/>
    </row>
    <row r="29" spans="2:32" ht="13.5" customHeight="1" x14ac:dyDescent="0.2">
      <c r="B29" s="16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161"/>
      <c r="V29" s="12"/>
      <c r="W29" s="350"/>
      <c r="X29" s="350"/>
      <c r="Y29" s="350"/>
      <c r="Z29" s="349"/>
      <c r="AA29" s="12"/>
      <c r="AB29" s="466"/>
      <c r="AC29" s="428"/>
      <c r="AD29" s="428"/>
      <c r="AE29" s="428"/>
      <c r="AF29" s="428"/>
    </row>
    <row r="30" spans="2:32" ht="13.5" customHeight="1" x14ac:dyDescent="0.2">
      <c r="B30" s="16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61"/>
      <c r="V30" s="350"/>
      <c r="W30" s="350"/>
      <c r="X30" s="350"/>
      <c r="Y30" s="350"/>
      <c r="Z30" s="349"/>
      <c r="AA30" s="12"/>
      <c r="AB30" s="466"/>
      <c r="AC30" s="428"/>
      <c r="AD30" s="428"/>
      <c r="AE30" s="428"/>
      <c r="AF30" s="428"/>
    </row>
    <row r="31" spans="2:32" ht="13.5" customHeight="1" x14ac:dyDescent="0.2">
      <c r="B31" s="16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61"/>
      <c r="V31" s="350"/>
      <c r="W31" s="350"/>
      <c r="X31" s="350"/>
      <c r="Y31" s="350"/>
      <c r="Z31" s="349"/>
      <c r="AA31" s="12"/>
      <c r="AB31" s="466"/>
      <c r="AC31" s="428"/>
      <c r="AD31" s="428"/>
      <c r="AE31" s="428"/>
      <c r="AF31" s="428"/>
    </row>
    <row r="32" spans="2:32" ht="13.5" customHeight="1" x14ac:dyDescent="0.2">
      <c r="B32" s="16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61"/>
      <c r="V32" s="350"/>
      <c r="W32" s="350"/>
      <c r="X32" s="350"/>
      <c r="Y32" s="350"/>
      <c r="Z32" s="349"/>
      <c r="AA32" s="12"/>
      <c r="AB32" s="466"/>
      <c r="AC32" s="428"/>
      <c r="AD32" s="428"/>
      <c r="AE32" s="428"/>
      <c r="AF32" s="428"/>
    </row>
    <row r="33" spans="2:32" ht="13.5" customHeight="1" x14ac:dyDescent="0.2">
      <c r="B33" s="16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161"/>
      <c r="V33" s="350"/>
      <c r="W33" s="350"/>
      <c r="X33" s="350"/>
      <c r="Y33" s="350"/>
      <c r="Z33" s="349"/>
      <c r="AA33" s="350"/>
      <c r="AB33" s="466"/>
      <c r="AC33" s="428"/>
      <c r="AD33" s="428"/>
      <c r="AE33" s="428"/>
      <c r="AF33" s="428"/>
    </row>
    <row r="34" spans="2:32" ht="13.5" customHeight="1" x14ac:dyDescent="0.2">
      <c r="B34" s="16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61"/>
      <c r="V34" s="350"/>
      <c r="W34" s="350"/>
      <c r="X34" s="350"/>
      <c r="Y34" s="350"/>
      <c r="Z34" s="349"/>
      <c r="AA34" s="350"/>
      <c r="AB34" s="466"/>
      <c r="AC34" s="428"/>
      <c r="AD34" s="428"/>
      <c r="AE34" s="428"/>
      <c r="AF34" s="428"/>
    </row>
    <row r="35" spans="2:32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V35" s="350"/>
      <c r="W35" s="12"/>
      <c r="X35" s="12"/>
      <c r="Y35" s="12"/>
      <c r="Z35" s="349"/>
      <c r="AA35" s="350"/>
      <c r="AB35" s="466"/>
      <c r="AC35" s="428"/>
      <c r="AD35" s="428"/>
      <c r="AE35" s="428"/>
      <c r="AF35" s="428"/>
    </row>
    <row r="36" spans="2:32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V36" s="12"/>
      <c r="W36" s="12"/>
      <c r="X36" s="12"/>
      <c r="Y36" s="12"/>
      <c r="Z36" s="349"/>
      <c r="AA36" s="350"/>
      <c r="AB36" s="466"/>
      <c r="AC36" s="428"/>
      <c r="AD36" s="428"/>
      <c r="AE36" s="428"/>
      <c r="AF36" s="428"/>
    </row>
    <row r="37" spans="2:32" ht="13.5" customHeight="1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  <c r="V37" s="12"/>
      <c r="W37" s="12"/>
      <c r="X37" s="12"/>
      <c r="Y37" s="12"/>
      <c r="Z37" s="349"/>
      <c r="AA37" s="350"/>
      <c r="AB37" s="466"/>
      <c r="AC37" s="428"/>
      <c r="AD37" s="428"/>
      <c r="AE37" s="428"/>
      <c r="AF37" s="428"/>
    </row>
    <row r="38" spans="2:32" ht="13.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  <c r="V38" s="12"/>
      <c r="W38" s="12"/>
      <c r="X38" s="12"/>
      <c r="Y38" s="12"/>
      <c r="Z38" s="349"/>
      <c r="AA38" s="350"/>
      <c r="AB38" s="466"/>
      <c r="AC38" s="428"/>
      <c r="AD38" s="428"/>
      <c r="AE38" s="428"/>
      <c r="AF38" s="428"/>
    </row>
    <row r="39" spans="2:32" ht="13.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  <c r="V39" s="12"/>
      <c r="W39" s="12"/>
      <c r="X39" s="12"/>
      <c r="Y39" s="12"/>
      <c r="Z39" s="349"/>
      <c r="AA39" s="12"/>
      <c r="AB39" s="466"/>
      <c r="AC39" s="428"/>
      <c r="AD39" s="428"/>
      <c r="AE39" s="428"/>
      <c r="AF39" s="428"/>
    </row>
    <row r="40" spans="2:32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V40" s="12"/>
      <c r="W40" s="12"/>
      <c r="X40" s="12"/>
      <c r="Y40" s="12"/>
      <c r="Z40" s="349"/>
      <c r="AA40" s="12"/>
      <c r="AB40" s="466"/>
      <c r="AC40" s="428"/>
      <c r="AD40" s="428"/>
      <c r="AE40" s="428"/>
      <c r="AF40" s="428"/>
    </row>
    <row r="41" spans="2:32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  <c r="V41" s="12"/>
      <c r="W41" s="12"/>
      <c r="X41" s="12"/>
      <c r="Y41" s="12"/>
      <c r="Z41" s="101"/>
      <c r="AA41" s="12"/>
      <c r="AB41" s="466"/>
      <c r="AC41" s="428"/>
      <c r="AD41" s="428"/>
      <c r="AE41" s="428"/>
      <c r="AF41" s="428"/>
    </row>
    <row r="42" spans="2:32" ht="13.5" customHeight="1" x14ac:dyDescent="0.2">
      <c r="B42" s="16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161"/>
      <c r="V42" s="12"/>
      <c r="W42" s="12"/>
      <c r="X42" s="12"/>
      <c r="Y42" s="12"/>
      <c r="Z42" s="12"/>
      <c r="AA42" s="12"/>
      <c r="AB42" s="466"/>
      <c r="AC42" s="428"/>
      <c r="AD42" s="428"/>
      <c r="AE42" s="428"/>
      <c r="AF42" s="428"/>
    </row>
    <row r="43" spans="2:32" ht="13.5" customHeight="1" x14ac:dyDescent="0.2">
      <c r="B43" s="161"/>
      <c r="C43" s="498" t="s">
        <v>139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  <c r="V43" s="12"/>
      <c r="W43" s="344"/>
      <c r="X43" s="345"/>
      <c r="Y43" s="345"/>
      <c r="Z43" s="346"/>
      <c r="AA43" s="12"/>
      <c r="AB43" s="466"/>
      <c r="AC43" s="428"/>
      <c r="AD43" s="428"/>
      <c r="AE43" s="428"/>
      <c r="AF43" s="428"/>
    </row>
    <row r="44" spans="2:32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  <c r="V44" s="12"/>
      <c r="W44" s="344"/>
      <c r="X44" s="347"/>
      <c r="Y44" s="348"/>
      <c r="Z44" s="348"/>
      <c r="AA44" s="12"/>
      <c r="AB44" s="466"/>
      <c r="AC44" s="428"/>
      <c r="AD44" s="428"/>
      <c r="AE44" s="428"/>
      <c r="AF44" s="428"/>
    </row>
    <row r="45" spans="2:32" ht="13.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V45" s="12"/>
      <c r="W45" s="344"/>
      <c r="X45" s="345"/>
      <c r="Y45" s="345"/>
      <c r="Z45" s="349"/>
      <c r="AA45" s="12"/>
      <c r="AB45" s="466"/>
      <c r="AC45" s="428"/>
      <c r="AD45" s="428"/>
      <c r="AE45" s="428"/>
      <c r="AF45" s="428"/>
    </row>
    <row r="46" spans="2:32" ht="13.5" customHeight="1" x14ac:dyDescent="0.2">
      <c r="V46" s="12"/>
      <c r="W46" s="350"/>
      <c r="X46" s="350"/>
      <c r="Y46" s="350"/>
      <c r="Z46" s="349"/>
      <c r="AA46" s="12"/>
      <c r="AB46" s="466"/>
      <c r="AC46" s="428"/>
      <c r="AD46" s="428"/>
      <c r="AE46" s="428"/>
      <c r="AF46" s="428"/>
    </row>
    <row r="47" spans="2:32" ht="13.5" customHeight="1" x14ac:dyDescent="0.2">
      <c r="V47" s="12"/>
      <c r="W47" s="350"/>
      <c r="X47" s="350"/>
      <c r="Y47" s="350"/>
      <c r="Z47" s="349"/>
      <c r="AA47" s="12"/>
      <c r="AB47" s="466"/>
      <c r="AC47" s="428"/>
      <c r="AD47" s="428"/>
      <c r="AE47" s="428"/>
      <c r="AF47" s="428"/>
    </row>
    <row r="48" spans="2:32" ht="13.5" customHeight="1" x14ac:dyDescent="0.2">
      <c r="V48" s="12"/>
      <c r="W48" s="350"/>
      <c r="X48" s="350"/>
      <c r="Y48" s="350"/>
      <c r="Z48" s="349"/>
      <c r="AA48" s="12"/>
      <c r="AB48" s="466"/>
      <c r="AC48" s="428"/>
      <c r="AD48" s="428"/>
      <c r="AE48" s="428"/>
      <c r="AF48" s="428"/>
    </row>
    <row r="49" spans="22:32" ht="13.5" customHeight="1" x14ac:dyDescent="0.2">
      <c r="V49" s="12"/>
      <c r="W49" s="350"/>
      <c r="X49" s="350"/>
      <c r="Y49" s="350"/>
      <c r="Z49" s="349"/>
      <c r="AA49" s="12"/>
      <c r="AB49" s="466"/>
      <c r="AC49" s="428"/>
      <c r="AD49" s="428"/>
      <c r="AE49" s="428"/>
      <c r="AF49" s="428"/>
    </row>
    <row r="50" spans="22:32" ht="13.5" customHeight="1" x14ac:dyDescent="0.2">
      <c r="V50" s="12"/>
      <c r="W50" s="350"/>
      <c r="X50" s="350"/>
      <c r="Y50" s="350"/>
      <c r="Z50" s="349"/>
      <c r="AA50" s="12"/>
      <c r="AB50" s="466"/>
      <c r="AC50" s="428"/>
      <c r="AD50" s="428"/>
      <c r="AE50" s="428"/>
      <c r="AF50" s="428"/>
    </row>
    <row r="51" spans="22:32" ht="13.5" customHeight="1" x14ac:dyDescent="0.2">
      <c r="V51" s="12"/>
      <c r="W51" s="350"/>
      <c r="X51" s="350"/>
      <c r="Y51" s="350"/>
      <c r="Z51" s="349"/>
      <c r="AA51" s="12"/>
      <c r="AB51" s="466"/>
      <c r="AC51" s="428"/>
      <c r="AD51" s="428"/>
      <c r="AE51" s="428"/>
      <c r="AF51" s="428"/>
    </row>
    <row r="52" spans="22:32" ht="13.5" customHeight="1" x14ac:dyDescent="0.2">
      <c r="V52" s="12"/>
      <c r="W52" s="12"/>
      <c r="X52" s="12"/>
      <c r="Y52" s="12"/>
      <c r="Z52" s="349"/>
      <c r="AA52" s="12"/>
      <c r="AB52" s="428"/>
      <c r="AC52" s="428"/>
      <c r="AD52" s="428"/>
      <c r="AE52" s="428"/>
      <c r="AF52" s="428"/>
    </row>
    <row r="53" spans="22:32" ht="13.5" customHeight="1" x14ac:dyDescent="0.2">
      <c r="V53" s="12"/>
      <c r="W53" s="12"/>
      <c r="X53" s="12"/>
      <c r="Y53" s="12"/>
      <c r="Z53" s="349"/>
      <c r="AA53" s="12"/>
      <c r="AB53" s="428"/>
      <c r="AC53" s="428"/>
      <c r="AD53" s="428"/>
      <c r="AE53" s="428"/>
      <c r="AF53" s="428"/>
    </row>
    <row r="54" spans="22:32" ht="13.5" customHeight="1" x14ac:dyDescent="0.2">
      <c r="V54" s="12"/>
      <c r="W54" s="12"/>
      <c r="X54" s="12"/>
      <c r="Y54" s="12"/>
      <c r="Z54" s="349"/>
      <c r="AA54" s="12"/>
      <c r="AB54" s="428"/>
      <c r="AC54" s="428"/>
      <c r="AD54" s="428"/>
      <c r="AE54" s="428"/>
      <c r="AF54" s="428"/>
    </row>
    <row r="55" spans="22:32" ht="13.5" customHeight="1" x14ac:dyDescent="0.2">
      <c r="V55" s="12"/>
      <c r="W55" s="12"/>
      <c r="X55" s="12"/>
      <c r="Y55" s="12"/>
      <c r="Z55" s="349"/>
      <c r="AA55" s="12"/>
      <c r="AB55" s="428"/>
      <c r="AC55" s="428"/>
      <c r="AD55" s="428"/>
      <c r="AE55" s="428"/>
      <c r="AF55" s="428"/>
    </row>
    <row r="56" spans="22:32" ht="13.5" customHeight="1" x14ac:dyDescent="0.2">
      <c r="V56" s="12"/>
      <c r="W56" s="12"/>
      <c r="X56" s="12"/>
      <c r="Y56" s="12"/>
      <c r="Z56" s="349"/>
      <c r="AA56" s="12"/>
      <c r="AB56" s="428"/>
      <c r="AC56" s="428"/>
      <c r="AD56" s="428"/>
      <c r="AE56" s="428"/>
      <c r="AF56" s="428"/>
    </row>
    <row r="57" spans="22:32" ht="13.5" customHeight="1" x14ac:dyDescent="0.2">
      <c r="V57" s="12"/>
      <c r="W57" s="12"/>
      <c r="X57" s="12"/>
      <c r="Y57" s="12"/>
      <c r="Z57" s="101"/>
      <c r="AA57" s="12"/>
      <c r="AB57" s="428"/>
      <c r="AC57" s="428"/>
      <c r="AD57" s="428"/>
      <c r="AE57" s="428"/>
      <c r="AF57" s="428"/>
    </row>
    <row r="58" spans="22:32" ht="13.5" customHeight="1" x14ac:dyDescent="0.2">
      <c r="V58" s="12"/>
      <c r="W58" s="12"/>
      <c r="X58" s="12"/>
      <c r="Y58" s="12"/>
      <c r="Z58" s="12"/>
      <c r="AA58" s="12"/>
      <c r="AB58" s="428"/>
      <c r="AC58" s="428"/>
      <c r="AD58" s="428"/>
      <c r="AE58" s="428"/>
      <c r="AF58" s="428"/>
    </row>
    <row r="59" spans="22:32" ht="13.5" customHeight="1" x14ac:dyDescent="0.2">
      <c r="V59" s="405"/>
      <c r="W59" s="405"/>
      <c r="X59" s="405"/>
      <c r="Y59" s="405"/>
      <c r="Z59" s="405"/>
      <c r="AA59" s="405"/>
      <c r="AB59" s="428"/>
      <c r="AC59" s="428"/>
      <c r="AD59" s="350"/>
      <c r="AE59" s="350"/>
    </row>
    <row r="60" spans="22:32" ht="13.5" customHeight="1" x14ac:dyDescent="0.2">
      <c r="V60" s="405"/>
      <c r="W60" s="405"/>
      <c r="X60" s="405"/>
      <c r="Y60" s="405"/>
      <c r="Z60" s="405"/>
      <c r="AA60" s="405"/>
      <c r="AB60" s="428"/>
      <c r="AC60" s="428"/>
      <c r="AD60" s="350"/>
      <c r="AE60" s="350"/>
    </row>
    <row r="61" spans="22:32" ht="13.5" customHeight="1" x14ac:dyDescent="0.2">
      <c r="V61" s="405"/>
      <c r="W61" s="405"/>
      <c r="X61" s="405"/>
      <c r="Y61" s="405"/>
      <c r="Z61" s="405"/>
      <c r="AA61" s="405"/>
      <c r="AB61" s="428"/>
      <c r="AC61" s="428"/>
      <c r="AD61" s="350"/>
      <c r="AE61" s="350"/>
    </row>
    <row r="62" spans="22:32" ht="13.5" customHeight="1" x14ac:dyDescent="0.2">
      <c r="V62" s="405"/>
      <c r="W62" s="405"/>
      <c r="X62" s="405"/>
      <c r="Y62" s="405"/>
      <c r="Z62" s="405"/>
      <c r="AA62" s="405"/>
      <c r="AB62" s="428"/>
      <c r="AC62" s="428"/>
      <c r="AD62" s="350"/>
      <c r="AE62" s="350"/>
    </row>
    <row r="63" spans="22:32" ht="13.5" customHeight="1" x14ac:dyDescent="0.2">
      <c r="V63" s="405"/>
      <c r="W63" s="405"/>
      <c r="X63" s="405"/>
      <c r="Y63" s="405"/>
      <c r="Z63" s="405"/>
      <c r="AA63" s="405"/>
      <c r="AB63" s="428"/>
      <c r="AC63" s="428"/>
      <c r="AD63" s="350"/>
      <c r="AE63" s="350"/>
    </row>
    <row r="64" spans="22:32" ht="13.5" customHeight="1" x14ac:dyDescent="0.2">
      <c r="V64" s="405"/>
      <c r="W64" s="405"/>
      <c r="X64" s="405"/>
      <c r="Y64" s="405"/>
      <c r="Z64" s="405"/>
      <c r="AA64" s="405"/>
      <c r="AB64" s="428"/>
      <c r="AC64" s="428"/>
      <c r="AD64" s="350"/>
      <c r="AE64" s="350"/>
    </row>
    <row r="65" spans="22:31" ht="13.5" customHeight="1" x14ac:dyDescent="0.2">
      <c r="V65" s="12"/>
      <c r="W65" s="12"/>
      <c r="X65" s="12"/>
      <c r="Y65" s="12"/>
      <c r="Z65" s="12"/>
      <c r="AA65" s="12"/>
      <c r="AB65" s="350"/>
      <c r="AC65" s="350"/>
      <c r="AD65" s="350"/>
      <c r="AE65" s="350"/>
    </row>
    <row r="66" spans="22:31" ht="13.5" customHeight="1" x14ac:dyDescent="0.2">
      <c r="V66" s="28"/>
      <c r="W66" s="28"/>
      <c r="X66" s="28"/>
      <c r="Y66" s="28"/>
      <c r="Z66" s="28"/>
      <c r="AA66" s="28"/>
      <c r="AB66" s="421"/>
      <c r="AC66" s="421"/>
      <c r="AD66" s="421"/>
      <c r="AE66" s="421"/>
    </row>
    <row r="67" spans="22:31" ht="13.5" customHeight="1" x14ac:dyDescent="0.2">
      <c r="V67" s="28"/>
      <c r="W67" s="28"/>
      <c r="X67" s="28"/>
      <c r="Y67" s="28"/>
      <c r="Z67" s="28"/>
      <c r="AA67" s="28"/>
      <c r="AB67" s="421"/>
      <c r="AC67" s="421"/>
      <c r="AD67" s="421"/>
      <c r="AE67" s="421"/>
    </row>
    <row r="68" spans="22:31" ht="13.5" customHeight="1" x14ac:dyDescent="0.2">
      <c r="V68" s="28"/>
      <c r="W68" s="28"/>
      <c r="X68" s="28"/>
      <c r="Y68" s="28"/>
      <c r="Z68" s="28"/>
      <c r="AA68" s="28"/>
      <c r="AB68" s="421"/>
      <c r="AC68" s="421"/>
      <c r="AD68" s="421"/>
      <c r="AE68" s="421"/>
    </row>
    <row r="69" spans="22:31" ht="13.5" customHeight="1" x14ac:dyDescent="0.2">
      <c r="V69" s="28"/>
      <c r="W69" s="28"/>
      <c r="X69" s="28"/>
      <c r="Y69" s="28"/>
      <c r="Z69" s="28"/>
      <c r="AA69" s="28"/>
      <c r="AB69" s="421"/>
      <c r="AC69" s="421"/>
      <c r="AD69" s="421"/>
      <c r="AE69" s="421"/>
    </row>
    <row r="70" spans="22:31" ht="13.5" customHeight="1" x14ac:dyDescent="0.2">
      <c r="V70" s="28"/>
      <c r="W70" s="28"/>
      <c r="X70" s="28"/>
      <c r="Y70" s="28"/>
      <c r="Z70" s="28"/>
      <c r="AA70" s="28"/>
      <c r="AB70" s="421"/>
      <c r="AC70" s="421"/>
      <c r="AD70" s="421"/>
      <c r="AE70" s="421"/>
    </row>
    <row r="71" spans="22:31" ht="13.5" customHeight="1" x14ac:dyDescent="0.2">
      <c r="V71" s="28"/>
      <c r="W71" s="28"/>
      <c r="X71" s="28"/>
      <c r="Y71" s="28"/>
      <c r="Z71" s="28"/>
      <c r="AA71" s="28"/>
      <c r="AB71" s="421"/>
      <c r="AC71" s="421"/>
      <c r="AD71" s="421"/>
      <c r="AE71" s="421"/>
    </row>
    <row r="72" spans="22:31" ht="13.5" customHeight="1" x14ac:dyDescent="0.2">
      <c r="V72" s="28"/>
      <c r="W72" s="28"/>
      <c r="X72" s="28"/>
      <c r="Y72" s="28"/>
      <c r="Z72" s="28"/>
      <c r="AA72" s="28"/>
      <c r="AB72" s="421"/>
      <c r="AC72" s="421"/>
      <c r="AD72" s="421"/>
      <c r="AE72" s="421"/>
    </row>
    <row r="73" spans="22:31" ht="13.5" customHeight="1" x14ac:dyDescent="0.2">
      <c r="V73" s="28"/>
      <c r="W73" s="28"/>
      <c r="X73" s="28"/>
      <c r="Y73" s="28"/>
      <c r="Z73" s="28"/>
      <c r="AA73" s="28"/>
      <c r="AB73" s="421"/>
      <c r="AC73" s="421"/>
      <c r="AD73" s="421"/>
      <c r="AE73" s="421"/>
    </row>
    <row r="74" spans="22:31" ht="13.5" customHeight="1" x14ac:dyDescent="0.2">
      <c r="V74" s="28"/>
      <c r="W74" s="28"/>
      <c r="X74" s="28"/>
      <c r="Y74" s="28"/>
      <c r="Z74" s="28"/>
      <c r="AA74" s="28"/>
      <c r="AB74" s="421"/>
      <c r="AC74" s="421"/>
      <c r="AD74" s="421"/>
      <c r="AE74" s="421"/>
    </row>
    <row r="75" spans="22:31" ht="13.5" customHeight="1" x14ac:dyDescent="0.2">
      <c r="V75" s="405"/>
      <c r="W75" s="405"/>
      <c r="X75" s="405"/>
      <c r="Y75" s="405"/>
      <c r="Z75" s="405"/>
      <c r="AA75" s="405"/>
    </row>
    <row r="76" spans="22:31" ht="13.5" customHeight="1" x14ac:dyDescent="0.2">
      <c r="V76" s="405"/>
      <c r="W76" s="405"/>
      <c r="X76" s="405"/>
      <c r="Y76" s="405"/>
      <c r="Z76" s="405"/>
      <c r="AA76" s="405"/>
    </row>
    <row r="77" spans="22:31" ht="13.5" customHeight="1" x14ac:dyDescent="0.2">
      <c r="V77" s="405"/>
      <c r="W77" s="405"/>
      <c r="X77" s="405"/>
      <c r="Y77" s="405"/>
      <c r="Z77" s="405"/>
      <c r="AA77" s="405"/>
    </row>
    <row r="78" spans="22:31" ht="13.5" customHeight="1" x14ac:dyDescent="0.2">
      <c r="V78" s="405"/>
      <c r="W78" s="405"/>
      <c r="X78" s="405"/>
      <c r="Y78" s="405"/>
      <c r="Z78" s="405"/>
      <c r="AA78" s="405"/>
    </row>
    <row r="79" spans="22:31" ht="13.5" customHeight="1" x14ac:dyDescent="0.2">
      <c r="V79" s="405"/>
      <c r="W79" s="405"/>
      <c r="X79" s="405"/>
      <c r="Y79" s="405"/>
      <c r="Z79" s="405"/>
      <c r="AA79" s="405"/>
    </row>
    <row r="80" spans="22:31" ht="13.5" customHeight="1" x14ac:dyDescent="0.2">
      <c r="V80" s="405"/>
      <c r="W80" s="405"/>
      <c r="X80" s="405"/>
      <c r="Y80" s="405"/>
      <c r="Z80" s="405"/>
      <c r="AA80" s="405"/>
    </row>
    <row r="81" spans="22:27" ht="13.5" customHeight="1" x14ac:dyDescent="0.2">
      <c r="V81" s="405"/>
      <c r="W81" s="405"/>
      <c r="X81" s="405"/>
      <c r="Y81" s="405"/>
      <c r="Z81" s="405"/>
      <c r="AA81" s="405"/>
    </row>
    <row r="82" spans="22:27" ht="13.5" customHeight="1" x14ac:dyDescent="0.2">
      <c r="V82" s="405"/>
      <c r="W82" s="405"/>
      <c r="X82" s="405"/>
      <c r="Y82" s="405"/>
      <c r="Z82" s="405"/>
      <c r="AA82" s="405"/>
    </row>
    <row r="83" spans="22:27" ht="13.5" customHeight="1" x14ac:dyDescent="0.2">
      <c r="V83" s="405"/>
      <c r="W83" s="405"/>
      <c r="X83" s="405"/>
      <c r="Y83" s="405"/>
      <c r="Z83" s="405"/>
      <c r="AA83" s="405"/>
    </row>
    <row r="84" spans="22:27" ht="13.5" customHeight="1" x14ac:dyDescent="0.2">
      <c r="V84" s="405"/>
      <c r="W84" s="405"/>
      <c r="X84" s="405"/>
      <c r="Y84" s="405"/>
      <c r="Z84" s="405"/>
      <c r="AA84" s="405"/>
    </row>
    <row r="85" spans="22:27" ht="13.5" customHeight="1" x14ac:dyDescent="0.2">
      <c r="V85" s="405"/>
      <c r="W85" s="405"/>
      <c r="X85" s="405"/>
      <c r="Y85" s="405"/>
      <c r="Z85" s="405"/>
      <c r="AA85" s="405"/>
    </row>
    <row r="86" spans="22:27" ht="13.5" customHeight="1" x14ac:dyDescent="0.2">
      <c r="V86" s="405"/>
      <c r="W86" s="405"/>
      <c r="X86" s="405"/>
      <c r="Y86" s="405"/>
      <c r="Z86" s="405"/>
      <c r="AA86" s="405"/>
    </row>
    <row r="87" spans="22:27" ht="13.5" customHeight="1" x14ac:dyDescent="0.2">
      <c r="V87" s="405"/>
      <c r="W87" s="405"/>
      <c r="X87" s="405"/>
      <c r="Y87" s="405"/>
      <c r="Z87" s="405"/>
      <c r="AA87" s="405"/>
    </row>
    <row r="88" spans="22:27" ht="13.5" customHeight="1" x14ac:dyDescent="0.2">
      <c r="V88" s="405"/>
      <c r="W88" s="405"/>
      <c r="X88" s="405"/>
      <c r="Y88" s="405"/>
      <c r="Z88" s="405"/>
      <c r="AA88" s="405"/>
    </row>
    <row r="89" spans="22:27" ht="13.5" customHeight="1" x14ac:dyDescent="0.2">
      <c r="V89" s="405"/>
      <c r="W89" s="405"/>
      <c r="X89" s="405"/>
      <c r="Y89" s="405"/>
      <c r="Z89" s="405"/>
      <c r="AA89" s="405"/>
    </row>
    <row r="90" spans="22:27" ht="13.5" customHeight="1" x14ac:dyDescent="0.2">
      <c r="V90" s="405"/>
      <c r="W90" s="405"/>
      <c r="X90" s="405"/>
      <c r="Y90" s="405"/>
      <c r="Z90" s="405"/>
      <c r="AA90" s="405"/>
    </row>
    <row r="91" spans="22:27" ht="13.5" customHeight="1" x14ac:dyDescent="0.2">
      <c r="V91" s="405"/>
      <c r="W91" s="405"/>
      <c r="X91" s="405"/>
      <c r="Y91" s="405"/>
      <c r="Z91" s="405"/>
      <c r="AA91" s="405"/>
    </row>
    <row r="92" spans="22:27" ht="13.5" customHeight="1" x14ac:dyDescent="0.2">
      <c r="V92" s="405"/>
      <c r="W92" s="405"/>
      <c r="X92" s="405"/>
      <c r="Y92" s="405"/>
      <c r="Z92" s="405"/>
      <c r="AA92" s="405"/>
    </row>
    <row r="93" spans="22:27" ht="13.5" customHeight="1" x14ac:dyDescent="0.2">
      <c r="V93" s="405"/>
      <c r="W93" s="405"/>
      <c r="X93" s="405"/>
      <c r="Y93" s="405"/>
      <c r="Z93" s="405"/>
      <c r="AA93" s="405"/>
    </row>
    <row r="94" spans="22:27" ht="13.5" customHeight="1" x14ac:dyDescent="0.2">
      <c r="V94" s="405"/>
      <c r="W94" s="405"/>
      <c r="X94" s="405"/>
      <c r="Y94" s="405"/>
      <c r="Z94" s="405"/>
      <c r="AA94" s="405"/>
    </row>
    <row r="95" spans="22:27" ht="13.5" customHeight="1" x14ac:dyDescent="0.2">
      <c r="V95" s="405"/>
      <c r="W95" s="405"/>
      <c r="X95" s="405"/>
      <c r="Y95" s="405"/>
      <c r="Z95" s="405"/>
      <c r="AA95" s="405"/>
    </row>
    <row r="96" spans="22:27" ht="13.5" customHeight="1" x14ac:dyDescent="0.2">
      <c r="V96" s="405"/>
      <c r="W96" s="405"/>
      <c r="X96" s="405"/>
      <c r="Y96" s="405"/>
      <c r="Z96" s="405"/>
      <c r="AA96" s="405"/>
    </row>
    <row r="97" spans="22:27" ht="13.5" customHeight="1" x14ac:dyDescent="0.2">
      <c r="V97" s="405"/>
      <c r="W97" s="405"/>
      <c r="X97" s="405"/>
      <c r="Y97" s="405"/>
      <c r="Z97" s="405"/>
      <c r="AA97" s="405"/>
    </row>
    <row r="98" spans="22:27" ht="13.5" customHeight="1" x14ac:dyDescent="0.2">
      <c r="V98" s="405"/>
      <c r="W98" s="405"/>
      <c r="X98" s="405"/>
      <c r="Y98" s="405"/>
      <c r="Z98" s="405"/>
      <c r="AA98" s="405"/>
    </row>
    <row r="99" spans="22:27" ht="13.5" customHeight="1" x14ac:dyDescent="0.2">
      <c r="V99" s="405"/>
      <c r="W99" s="405"/>
      <c r="X99" s="405"/>
      <c r="Y99" s="405"/>
      <c r="Z99" s="405"/>
      <c r="AA99" s="405"/>
    </row>
    <row r="100" spans="22:27" ht="13.5" customHeight="1" x14ac:dyDescent="0.2">
      <c r="V100" s="405"/>
      <c r="W100" s="405"/>
      <c r="X100" s="405"/>
      <c r="Y100" s="405"/>
      <c r="Z100" s="405"/>
      <c r="AA100" s="405"/>
    </row>
    <row r="101" spans="22:27" ht="13.5" customHeight="1" x14ac:dyDescent="0.2">
      <c r="V101" s="405"/>
      <c r="W101" s="405"/>
      <c r="X101" s="405"/>
      <c r="Y101" s="405"/>
      <c r="Z101" s="405"/>
      <c r="AA101" s="405"/>
    </row>
    <row r="102" spans="22:27" ht="13.5" customHeight="1" x14ac:dyDescent="0.2">
      <c r="V102" s="405"/>
      <c r="W102" s="405"/>
      <c r="X102" s="405"/>
      <c r="Y102" s="405"/>
      <c r="Z102" s="405"/>
      <c r="AA102" s="405"/>
    </row>
    <row r="103" spans="22:27" ht="13.5" customHeight="1" x14ac:dyDescent="0.2">
      <c r="V103" s="405"/>
      <c r="W103" s="405"/>
      <c r="X103" s="405"/>
      <c r="Y103" s="405"/>
      <c r="Z103" s="405"/>
      <c r="AA103" s="405"/>
    </row>
    <row r="104" spans="22:27" ht="13.5" customHeight="1" x14ac:dyDescent="0.2">
      <c r="V104" s="405"/>
      <c r="W104" s="405"/>
      <c r="X104" s="405"/>
      <c r="Y104" s="405"/>
      <c r="Z104" s="405"/>
      <c r="AA104" s="405"/>
    </row>
    <row r="105" spans="22:27" ht="13.5" customHeight="1" x14ac:dyDescent="0.2">
      <c r="V105" s="405"/>
      <c r="W105" s="405"/>
      <c r="X105" s="405"/>
      <c r="Y105" s="405"/>
      <c r="Z105" s="405"/>
      <c r="AA105" s="405"/>
    </row>
    <row r="106" spans="22:27" ht="13.5" customHeight="1" x14ac:dyDescent="0.2">
      <c r="V106" s="405"/>
      <c r="W106" s="405"/>
      <c r="X106" s="405"/>
      <c r="Y106" s="405"/>
      <c r="Z106" s="405"/>
      <c r="AA106" s="405"/>
    </row>
    <row r="107" spans="22:27" ht="13.5" customHeight="1" x14ac:dyDescent="0.2">
      <c r="V107" s="405"/>
      <c r="W107" s="405"/>
      <c r="X107" s="405"/>
      <c r="Y107" s="405"/>
      <c r="Z107" s="405"/>
      <c r="AA107" s="405"/>
    </row>
    <row r="108" spans="22:27" ht="13.5" customHeight="1" x14ac:dyDescent="0.2">
      <c r="V108" s="405"/>
      <c r="W108" s="405"/>
      <c r="X108" s="405"/>
      <c r="Y108" s="405"/>
      <c r="Z108" s="405"/>
      <c r="AA108" s="405"/>
    </row>
    <row r="109" spans="22:27" ht="13.5" customHeight="1" x14ac:dyDescent="0.2">
      <c r="V109" s="405"/>
      <c r="W109" s="405"/>
      <c r="X109" s="405"/>
      <c r="Y109" s="405"/>
      <c r="Z109" s="405"/>
      <c r="AA109" s="405"/>
    </row>
    <row r="110" spans="22:27" ht="13.5" customHeight="1" x14ac:dyDescent="0.2">
      <c r="V110" s="405"/>
      <c r="W110" s="405"/>
      <c r="X110" s="405"/>
      <c r="Y110" s="405"/>
      <c r="Z110" s="405"/>
      <c r="AA110" s="405"/>
    </row>
    <row r="111" spans="22:27" ht="13.5" customHeight="1" x14ac:dyDescent="0.2">
      <c r="V111" s="405"/>
      <c r="W111" s="405"/>
      <c r="X111" s="405"/>
      <c r="Y111" s="405"/>
      <c r="Z111" s="405"/>
      <c r="AA111" s="405"/>
    </row>
    <row r="112" spans="22:27" ht="13.5" customHeight="1" x14ac:dyDescent="0.2">
      <c r="V112" s="405"/>
      <c r="W112" s="405"/>
      <c r="X112" s="405"/>
      <c r="Y112" s="405"/>
      <c r="Z112" s="405"/>
      <c r="AA112" s="405"/>
    </row>
    <row r="113" spans="22:27" ht="13.5" customHeight="1" x14ac:dyDescent="0.2">
      <c r="V113" s="405"/>
      <c r="W113" s="405"/>
      <c r="X113" s="405"/>
      <c r="Y113" s="405"/>
      <c r="Z113" s="405"/>
      <c r="AA113" s="405"/>
    </row>
    <row r="114" spans="22:27" ht="13.5" customHeight="1" x14ac:dyDescent="0.2">
      <c r="V114" s="405"/>
      <c r="W114" s="405"/>
      <c r="X114" s="405"/>
      <c r="Y114" s="405"/>
      <c r="Z114" s="405"/>
      <c r="AA114" s="405"/>
    </row>
    <row r="115" spans="22:27" ht="13.5" customHeight="1" x14ac:dyDescent="0.2">
      <c r="V115" s="405"/>
      <c r="W115" s="405"/>
      <c r="X115" s="405"/>
      <c r="Y115" s="405"/>
      <c r="Z115" s="405"/>
      <c r="AA115" s="405"/>
    </row>
    <row r="116" spans="22:27" ht="13.5" customHeight="1" x14ac:dyDescent="0.2">
      <c r="V116" s="405"/>
      <c r="W116" s="405"/>
      <c r="X116" s="405"/>
      <c r="Y116" s="405"/>
      <c r="Z116" s="405"/>
      <c r="AA116" s="405"/>
    </row>
    <row r="117" spans="22:27" ht="13.5" customHeight="1" x14ac:dyDescent="0.2">
      <c r="V117" s="405"/>
      <c r="W117" s="405"/>
      <c r="X117" s="405"/>
      <c r="Y117" s="405"/>
      <c r="Z117" s="405"/>
      <c r="AA117" s="405"/>
    </row>
    <row r="118" spans="22:27" ht="13.5" customHeight="1" x14ac:dyDescent="0.2">
      <c r="V118" s="405"/>
      <c r="W118" s="405"/>
      <c r="X118" s="405"/>
      <c r="Y118" s="405"/>
      <c r="Z118" s="405"/>
      <c r="AA118" s="405"/>
    </row>
    <row r="119" spans="22:27" ht="13.5" customHeight="1" x14ac:dyDescent="0.2">
      <c r="V119" s="405"/>
      <c r="W119" s="405"/>
      <c r="X119" s="405"/>
      <c r="Y119" s="405"/>
      <c r="Z119" s="405"/>
      <c r="AA119" s="405"/>
    </row>
    <row r="120" spans="22:27" ht="13.5" customHeight="1" x14ac:dyDescent="0.2">
      <c r="V120" s="405"/>
      <c r="W120" s="405"/>
      <c r="X120" s="405"/>
      <c r="Y120" s="405"/>
      <c r="Z120" s="405"/>
      <c r="AA120" s="405"/>
    </row>
    <row r="121" spans="22:27" ht="13.5" customHeight="1" x14ac:dyDescent="0.2">
      <c r="V121" s="405"/>
      <c r="W121" s="405"/>
      <c r="X121" s="405"/>
      <c r="Y121" s="405"/>
      <c r="Z121" s="405"/>
      <c r="AA121" s="405"/>
    </row>
    <row r="122" spans="22:27" ht="13.5" customHeight="1" x14ac:dyDescent="0.2">
      <c r="V122" s="405"/>
      <c r="W122" s="405"/>
      <c r="X122" s="405"/>
      <c r="Y122" s="405"/>
      <c r="Z122" s="405"/>
      <c r="AA122" s="405"/>
    </row>
    <row r="123" spans="22:27" ht="13.5" customHeight="1" x14ac:dyDescent="0.2">
      <c r="V123" s="405"/>
      <c r="W123" s="405"/>
      <c r="X123" s="405"/>
      <c r="Y123" s="405"/>
      <c r="Z123" s="405"/>
      <c r="AA123" s="405"/>
    </row>
    <row r="124" spans="22:27" ht="13.5" customHeight="1" x14ac:dyDescent="0.2">
      <c r="V124" s="405"/>
      <c r="W124" s="405"/>
      <c r="X124" s="405"/>
      <c r="Y124" s="405"/>
      <c r="Z124" s="405"/>
      <c r="AA124" s="405"/>
    </row>
    <row r="125" spans="22:27" ht="13.5" customHeight="1" x14ac:dyDescent="0.2">
      <c r="V125" s="405"/>
      <c r="W125" s="405"/>
      <c r="X125" s="405"/>
      <c r="Y125" s="405"/>
      <c r="Z125" s="405"/>
      <c r="AA125" s="405"/>
    </row>
    <row r="126" spans="22:27" ht="13.5" customHeight="1" x14ac:dyDescent="0.2">
      <c r="V126" s="405"/>
      <c r="W126" s="405"/>
      <c r="X126" s="405"/>
      <c r="Y126" s="405"/>
      <c r="Z126" s="405"/>
      <c r="AA126" s="405"/>
    </row>
    <row r="127" spans="22:27" ht="13.5" customHeight="1" x14ac:dyDescent="0.2">
      <c r="V127" s="405"/>
      <c r="W127" s="405"/>
      <c r="X127" s="405"/>
      <c r="Y127" s="405"/>
      <c r="Z127" s="405"/>
      <c r="AA127" s="405"/>
    </row>
    <row r="128" spans="22:27" ht="13.5" customHeight="1" x14ac:dyDescent="0.2">
      <c r="V128" s="405"/>
      <c r="W128" s="405"/>
      <c r="X128" s="405"/>
      <c r="Y128" s="405"/>
      <c r="Z128" s="405"/>
      <c r="AA128" s="405"/>
    </row>
    <row r="129" spans="22:27" ht="13.5" customHeight="1" x14ac:dyDescent="0.2">
      <c r="V129" s="405"/>
      <c r="W129" s="405"/>
      <c r="X129" s="405"/>
      <c r="Y129" s="405"/>
      <c r="Z129" s="405"/>
      <c r="AA129" s="405"/>
    </row>
    <row r="130" spans="22:27" ht="13.5" customHeight="1" x14ac:dyDescent="0.2">
      <c r="V130" s="405"/>
      <c r="W130" s="405"/>
      <c r="X130" s="405"/>
      <c r="Y130" s="405"/>
      <c r="Z130" s="405"/>
      <c r="AA130" s="405"/>
    </row>
    <row r="131" spans="22:27" ht="13.5" customHeight="1" x14ac:dyDescent="0.2">
      <c r="V131" s="405"/>
      <c r="W131" s="405"/>
      <c r="X131" s="405"/>
      <c r="Y131" s="405"/>
      <c r="Z131" s="405"/>
      <c r="AA131" s="405"/>
    </row>
    <row r="132" spans="22:27" ht="13.5" customHeight="1" x14ac:dyDescent="0.2">
      <c r="V132" s="405"/>
      <c r="W132" s="405"/>
      <c r="X132" s="405"/>
      <c r="Y132" s="405"/>
      <c r="Z132" s="405"/>
      <c r="AA132" s="405"/>
    </row>
    <row r="133" spans="22:27" ht="13.5" customHeight="1" x14ac:dyDescent="0.2">
      <c r="V133" s="405"/>
      <c r="W133" s="405"/>
      <c r="X133" s="405"/>
      <c r="Y133" s="405"/>
      <c r="Z133" s="405"/>
      <c r="AA133" s="405"/>
    </row>
    <row r="134" spans="22:27" ht="13.5" customHeight="1" x14ac:dyDescent="0.2">
      <c r="V134" s="405"/>
      <c r="W134" s="405"/>
      <c r="X134" s="405"/>
      <c r="Y134" s="405"/>
      <c r="Z134" s="405"/>
      <c r="AA134" s="405"/>
    </row>
    <row r="135" spans="22:27" ht="13.5" customHeight="1" x14ac:dyDescent="0.2">
      <c r="V135" s="405"/>
      <c r="W135" s="405"/>
      <c r="X135" s="405"/>
      <c r="Y135" s="405"/>
      <c r="Z135" s="405"/>
      <c r="AA135" s="405"/>
    </row>
    <row r="136" spans="22:27" ht="13.5" customHeight="1" x14ac:dyDescent="0.2">
      <c r="V136" s="405"/>
      <c r="W136" s="405"/>
      <c r="X136" s="405"/>
      <c r="Y136" s="405"/>
      <c r="Z136" s="405"/>
      <c r="AA136" s="405"/>
    </row>
    <row r="137" spans="22:27" ht="13.5" customHeight="1" x14ac:dyDescent="0.2">
      <c r="V137" s="405"/>
      <c r="W137" s="405"/>
      <c r="X137" s="405"/>
      <c r="Y137" s="405"/>
      <c r="Z137" s="405"/>
      <c r="AA137" s="405"/>
    </row>
    <row r="138" spans="22:27" ht="13.5" customHeight="1" x14ac:dyDescent="0.2">
      <c r="V138" s="405"/>
      <c r="W138" s="405"/>
      <c r="X138" s="405"/>
      <c r="Y138" s="405"/>
      <c r="Z138" s="405"/>
      <c r="AA138" s="405"/>
    </row>
    <row r="139" spans="22:27" ht="13.5" customHeight="1" x14ac:dyDescent="0.2">
      <c r="V139" s="405"/>
      <c r="W139" s="405"/>
      <c r="X139" s="405"/>
      <c r="Y139" s="405"/>
      <c r="Z139" s="405"/>
      <c r="AA139" s="405"/>
    </row>
    <row r="140" spans="22:27" ht="13.5" customHeight="1" x14ac:dyDescent="0.2">
      <c r="V140" s="405"/>
      <c r="W140" s="405"/>
      <c r="X140" s="405"/>
      <c r="Y140" s="405"/>
      <c r="Z140" s="405"/>
      <c r="AA140" s="405"/>
    </row>
    <row r="141" spans="22:27" ht="13.5" customHeight="1" x14ac:dyDescent="0.2">
      <c r="V141" s="405"/>
      <c r="W141" s="405"/>
      <c r="X141" s="405"/>
      <c r="Y141" s="405"/>
      <c r="Z141" s="405"/>
      <c r="AA141" s="405"/>
    </row>
    <row r="142" spans="22:27" ht="13.5" customHeight="1" x14ac:dyDescent="0.2">
      <c r="V142" s="405"/>
      <c r="W142" s="405"/>
      <c r="X142" s="405"/>
      <c r="Y142" s="405"/>
      <c r="Z142" s="405"/>
      <c r="AA142" s="405"/>
    </row>
    <row r="143" spans="22:27" ht="13.5" customHeight="1" x14ac:dyDescent="0.2">
      <c r="V143" s="405"/>
      <c r="W143" s="405"/>
      <c r="X143" s="405"/>
      <c r="Y143" s="405"/>
      <c r="Z143" s="405"/>
      <c r="AA143" s="405"/>
    </row>
    <row r="144" spans="22:27" ht="13.5" customHeight="1" x14ac:dyDescent="0.2">
      <c r="V144" s="405"/>
      <c r="W144" s="405"/>
      <c r="X144" s="405"/>
      <c r="Y144" s="405"/>
      <c r="Z144" s="405"/>
      <c r="AA144" s="405"/>
    </row>
    <row r="145" spans="22:27" ht="13.5" customHeight="1" x14ac:dyDescent="0.2">
      <c r="V145" s="405"/>
      <c r="W145" s="405"/>
      <c r="X145" s="405"/>
      <c r="Y145" s="405"/>
      <c r="Z145" s="405"/>
      <c r="AA145" s="405"/>
    </row>
    <row r="146" spans="22:27" ht="13.5" customHeight="1" x14ac:dyDescent="0.2">
      <c r="V146" s="405"/>
      <c r="W146" s="405"/>
      <c r="X146" s="405"/>
      <c r="Y146" s="405"/>
      <c r="Z146" s="405"/>
      <c r="AA146" s="405"/>
    </row>
    <row r="147" spans="22:27" ht="13.5" customHeight="1" x14ac:dyDescent="0.2">
      <c r="V147" s="405"/>
      <c r="W147" s="405"/>
      <c r="X147" s="405"/>
      <c r="Y147" s="405"/>
      <c r="Z147" s="405"/>
      <c r="AA147" s="405"/>
    </row>
    <row r="148" spans="22:27" ht="13.5" customHeight="1" x14ac:dyDescent="0.2">
      <c r="V148" s="405"/>
      <c r="W148" s="405"/>
      <c r="X148" s="405"/>
      <c r="Y148" s="405"/>
      <c r="Z148" s="405"/>
      <c r="AA148" s="405"/>
    </row>
    <row r="149" spans="22:27" ht="13.5" customHeight="1" x14ac:dyDescent="0.2">
      <c r="V149" s="405"/>
      <c r="W149" s="405"/>
      <c r="X149" s="405"/>
      <c r="Y149" s="405"/>
      <c r="Z149" s="405"/>
      <c r="AA149" s="405"/>
    </row>
    <row r="150" spans="22:27" ht="13.5" customHeight="1" x14ac:dyDescent="0.2">
      <c r="V150" s="405"/>
      <c r="W150" s="405"/>
      <c r="X150" s="405"/>
      <c r="Y150" s="405"/>
      <c r="Z150" s="405"/>
      <c r="AA150" s="405"/>
    </row>
    <row r="151" spans="22:27" ht="13.5" customHeight="1" x14ac:dyDescent="0.2">
      <c r="V151" s="405"/>
      <c r="W151" s="405"/>
      <c r="X151" s="405"/>
      <c r="Y151" s="405"/>
      <c r="Z151" s="405"/>
      <c r="AA151" s="405"/>
    </row>
    <row r="152" spans="22:27" ht="13.5" customHeight="1" x14ac:dyDescent="0.2">
      <c r="V152" s="405"/>
      <c r="W152" s="405"/>
      <c r="X152" s="405"/>
      <c r="Y152" s="405"/>
      <c r="Z152" s="405"/>
      <c r="AA152" s="405"/>
    </row>
    <row r="153" spans="22:27" ht="13.5" customHeight="1" x14ac:dyDescent="0.2">
      <c r="V153" s="405"/>
      <c r="W153" s="405"/>
      <c r="X153" s="405"/>
      <c r="Y153" s="405"/>
      <c r="Z153" s="405"/>
      <c r="AA153" s="405"/>
    </row>
    <row r="154" spans="22:27" ht="13.5" customHeight="1" x14ac:dyDescent="0.2">
      <c r="V154" s="405"/>
      <c r="W154" s="405"/>
      <c r="X154" s="405"/>
      <c r="Y154" s="405"/>
      <c r="Z154" s="405"/>
      <c r="AA154" s="405"/>
    </row>
    <row r="155" spans="22:27" ht="13.5" customHeight="1" x14ac:dyDescent="0.2">
      <c r="V155" s="405"/>
      <c r="W155" s="405"/>
      <c r="X155" s="405"/>
      <c r="Y155" s="405"/>
      <c r="Z155" s="405"/>
      <c r="AA155" s="405"/>
    </row>
    <row r="156" spans="22:27" ht="13.5" customHeight="1" x14ac:dyDescent="0.2">
      <c r="V156" s="405"/>
      <c r="W156" s="405"/>
      <c r="X156" s="405"/>
      <c r="Y156" s="405"/>
      <c r="Z156" s="405"/>
      <c r="AA156" s="405"/>
    </row>
    <row r="157" spans="22:27" ht="13.5" customHeight="1" x14ac:dyDescent="0.2">
      <c r="V157" s="405"/>
      <c r="W157" s="405"/>
      <c r="X157" s="405"/>
      <c r="Y157" s="405"/>
      <c r="Z157" s="405"/>
      <c r="AA157" s="405"/>
    </row>
    <row r="158" spans="22:27" ht="13.5" customHeight="1" x14ac:dyDescent="0.2">
      <c r="V158" s="405"/>
      <c r="W158" s="405"/>
      <c r="X158" s="405"/>
      <c r="Y158" s="405"/>
      <c r="Z158" s="405"/>
      <c r="AA158" s="405"/>
    </row>
    <row r="159" spans="22:27" ht="13.5" customHeight="1" x14ac:dyDescent="0.2">
      <c r="V159" s="405"/>
      <c r="W159" s="405"/>
      <c r="X159" s="405"/>
      <c r="Y159" s="405"/>
      <c r="Z159" s="405"/>
      <c r="AA159" s="405"/>
    </row>
    <row r="160" spans="22:27" ht="13.5" customHeight="1" x14ac:dyDescent="0.2">
      <c r="V160" s="405"/>
      <c r="W160" s="405"/>
      <c r="X160" s="405"/>
      <c r="Y160" s="405"/>
      <c r="Z160" s="405"/>
      <c r="AA160" s="405"/>
    </row>
    <row r="161" spans="22:27" ht="13.5" customHeight="1" x14ac:dyDescent="0.2">
      <c r="V161" s="405"/>
      <c r="W161" s="405"/>
      <c r="X161" s="405"/>
      <c r="Y161" s="405"/>
      <c r="Z161" s="405"/>
      <c r="AA161" s="405"/>
    </row>
    <row r="162" spans="22:27" ht="13.5" customHeight="1" x14ac:dyDescent="0.2">
      <c r="V162" s="405"/>
      <c r="W162" s="405"/>
      <c r="X162" s="405"/>
      <c r="Y162" s="405"/>
      <c r="Z162" s="405"/>
      <c r="AA162" s="405"/>
    </row>
    <row r="163" spans="22:27" ht="13.5" customHeight="1" x14ac:dyDescent="0.2">
      <c r="V163" s="405"/>
      <c r="W163" s="405"/>
      <c r="X163" s="405"/>
      <c r="Y163" s="405"/>
      <c r="Z163" s="405"/>
      <c r="AA163" s="405"/>
    </row>
    <row r="164" spans="22:27" ht="13.5" customHeight="1" x14ac:dyDescent="0.2">
      <c r="V164" s="405"/>
      <c r="W164" s="405"/>
      <c r="X164" s="405"/>
      <c r="Y164" s="405"/>
      <c r="Z164" s="405"/>
      <c r="AA164" s="405"/>
    </row>
    <row r="165" spans="22:27" ht="13.5" customHeight="1" x14ac:dyDescent="0.2">
      <c r="V165" s="405"/>
      <c r="W165" s="405"/>
      <c r="X165" s="405"/>
      <c r="Y165" s="405"/>
      <c r="Z165" s="405"/>
      <c r="AA165" s="405"/>
    </row>
    <row r="166" spans="22:27" ht="13.5" customHeight="1" x14ac:dyDescent="0.2">
      <c r="V166" s="405"/>
      <c r="W166" s="405"/>
      <c r="X166" s="405"/>
      <c r="Y166" s="405"/>
      <c r="Z166" s="405"/>
      <c r="AA166" s="405"/>
    </row>
    <row r="167" spans="22:27" ht="13.5" customHeight="1" x14ac:dyDescent="0.2">
      <c r="V167" s="405"/>
      <c r="W167" s="405"/>
      <c r="X167" s="405"/>
      <c r="Y167" s="405"/>
      <c r="Z167" s="405"/>
      <c r="AA167" s="405"/>
    </row>
    <row r="168" spans="22:27" ht="13.5" customHeight="1" x14ac:dyDescent="0.2">
      <c r="V168" s="405"/>
      <c r="W168" s="405"/>
      <c r="X168" s="405"/>
      <c r="Y168" s="405"/>
      <c r="Z168" s="405"/>
      <c r="AA168" s="405"/>
    </row>
    <row r="169" spans="22:27" ht="13.5" customHeight="1" x14ac:dyDescent="0.2">
      <c r="V169" s="405"/>
      <c r="W169" s="405"/>
      <c r="X169" s="405"/>
      <c r="Y169" s="405"/>
      <c r="Z169" s="405"/>
      <c r="AA169" s="405"/>
    </row>
    <row r="170" spans="22:27" ht="13.5" customHeight="1" x14ac:dyDescent="0.2">
      <c r="V170" s="405"/>
      <c r="W170" s="405"/>
      <c r="X170" s="405"/>
      <c r="Y170" s="405"/>
      <c r="Z170" s="405"/>
      <c r="AA170" s="405"/>
    </row>
    <row r="171" spans="22:27" ht="13.5" customHeight="1" x14ac:dyDescent="0.2">
      <c r="V171" s="405"/>
      <c r="W171" s="405"/>
      <c r="X171" s="405"/>
      <c r="Y171" s="405"/>
      <c r="Z171" s="405"/>
      <c r="AA171" s="405"/>
    </row>
    <row r="172" spans="22:27" ht="13.5" customHeight="1" x14ac:dyDescent="0.2">
      <c r="V172" s="405"/>
      <c r="W172" s="405"/>
      <c r="X172" s="405"/>
      <c r="Y172" s="405"/>
      <c r="Z172" s="405"/>
      <c r="AA172" s="405"/>
    </row>
    <row r="173" spans="22:27" ht="13.5" customHeight="1" x14ac:dyDescent="0.2">
      <c r="V173" s="405"/>
      <c r="W173" s="405"/>
      <c r="X173" s="405"/>
      <c r="Y173" s="405"/>
      <c r="Z173" s="405"/>
      <c r="AA173" s="405"/>
    </row>
    <row r="174" spans="22:27" ht="13.5" customHeight="1" x14ac:dyDescent="0.2">
      <c r="V174" s="405"/>
      <c r="W174" s="405"/>
      <c r="X174" s="405"/>
      <c r="Y174" s="405"/>
      <c r="Z174" s="405"/>
      <c r="AA174" s="405"/>
    </row>
    <row r="175" spans="22:27" ht="13.5" customHeight="1" x14ac:dyDescent="0.2">
      <c r="V175" s="405"/>
      <c r="W175" s="405"/>
      <c r="X175" s="405"/>
      <c r="Y175" s="405"/>
      <c r="Z175" s="405"/>
      <c r="AA175" s="405"/>
    </row>
    <row r="176" spans="22:27" ht="13.5" customHeight="1" x14ac:dyDescent="0.2">
      <c r="V176" s="405"/>
      <c r="W176" s="405"/>
      <c r="X176" s="405"/>
      <c r="Y176" s="405"/>
      <c r="Z176" s="405"/>
      <c r="AA176" s="405"/>
    </row>
    <row r="177" spans="22:27" ht="13.5" customHeight="1" x14ac:dyDescent="0.2">
      <c r="V177" s="405"/>
      <c r="W177" s="405"/>
      <c r="X177" s="405"/>
      <c r="Y177" s="405"/>
      <c r="Z177" s="405"/>
      <c r="AA177" s="405"/>
    </row>
    <row r="178" spans="22:27" ht="13.5" customHeight="1" x14ac:dyDescent="0.2">
      <c r="V178" s="405"/>
      <c r="W178" s="405"/>
      <c r="X178" s="405"/>
      <c r="Y178" s="405"/>
      <c r="Z178" s="405"/>
      <c r="AA178" s="405"/>
    </row>
    <row r="179" spans="22:27" ht="13.5" customHeight="1" x14ac:dyDescent="0.2">
      <c r="V179" s="405"/>
      <c r="W179" s="405"/>
      <c r="X179" s="405"/>
      <c r="Y179" s="405"/>
      <c r="Z179" s="405"/>
      <c r="AA179" s="405"/>
    </row>
    <row r="180" spans="22:27" ht="13.5" customHeight="1" x14ac:dyDescent="0.2">
      <c r="V180" s="405"/>
      <c r="W180" s="405"/>
      <c r="X180" s="405"/>
      <c r="Y180" s="405"/>
      <c r="Z180" s="405"/>
      <c r="AA180" s="405"/>
    </row>
    <row r="181" spans="22:27" ht="13.5" customHeight="1" x14ac:dyDescent="0.2">
      <c r="V181" s="405"/>
      <c r="W181" s="405"/>
      <c r="X181" s="405"/>
      <c r="Y181" s="405"/>
      <c r="Z181" s="405"/>
      <c r="AA181" s="405"/>
    </row>
    <row r="182" spans="22:27" ht="13.5" customHeight="1" x14ac:dyDescent="0.2">
      <c r="V182" s="405"/>
      <c r="W182" s="405"/>
      <c r="X182" s="405"/>
      <c r="Y182" s="405"/>
      <c r="Z182" s="405"/>
      <c r="AA182" s="405"/>
    </row>
    <row r="183" spans="22:27" ht="13.5" customHeight="1" x14ac:dyDescent="0.2">
      <c r="V183" s="405"/>
      <c r="W183" s="405"/>
      <c r="X183" s="405"/>
      <c r="Y183" s="405"/>
      <c r="Z183" s="405"/>
      <c r="AA183" s="405"/>
    </row>
    <row r="184" spans="22:27" ht="13.5" customHeight="1" x14ac:dyDescent="0.2">
      <c r="V184" s="405"/>
      <c r="W184" s="405"/>
      <c r="X184" s="405"/>
      <c r="Y184" s="405"/>
      <c r="Z184" s="405"/>
      <c r="AA184" s="405"/>
    </row>
    <row r="185" spans="22:27" ht="13.5" customHeight="1" x14ac:dyDescent="0.2">
      <c r="V185" s="405"/>
      <c r="W185" s="405"/>
      <c r="X185" s="405"/>
      <c r="Y185" s="405"/>
      <c r="Z185" s="405"/>
      <c r="AA185" s="405"/>
    </row>
    <row r="186" spans="22:27" ht="13.5" customHeight="1" x14ac:dyDescent="0.2">
      <c r="V186" s="405"/>
      <c r="W186" s="405"/>
      <c r="X186" s="405"/>
      <c r="Y186" s="405"/>
      <c r="Z186" s="405"/>
      <c r="AA186" s="405"/>
    </row>
    <row r="187" spans="22:27" ht="13.5" customHeight="1" x14ac:dyDescent="0.2">
      <c r="V187" s="405"/>
      <c r="W187" s="405"/>
      <c r="X187" s="405"/>
      <c r="Y187" s="405"/>
      <c r="Z187" s="405"/>
      <c r="AA187" s="405"/>
    </row>
    <row r="188" spans="22:27" ht="13.5" customHeight="1" x14ac:dyDescent="0.2">
      <c r="V188" s="405"/>
      <c r="W188" s="405"/>
      <c r="X188" s="405"/>
      <c r="Y188" s="405"/>
      <c r="Z188" s="405"/>
      <c r="AA188" s="405"/>
    </row>
    <row r="189" spans="22:27" ht="13.5" customHeight="1" x14ac:dyDescent="0.2">
      <c r="V189" s="405"/>
      <c r="W189" s="405"/>
      <c r="X189" s="405"/>
      <c r="Y189" s="405"/>
      <c r="Z189" s="405"/>
      <c r="AA189" s="405"/>
    </row>
    <row r="190" spans="22:27" ht="13.5" customHeight="1" x14ac:dyDescent="0.2">
      <c r="V190" s="405"/>
      <c r="W190" s="405"/>
      <c r="X190" s="405"/>
      <c r="Y190" s="405"/>
      <c r="Z190" s="405"/>
      <c r="AA190" s="405"/>
    </row>
    <row r="191" spans="22:27" ht="13.5" customHeight="1" x14ac:dyDescent="0.2">
      <c r="V191" s="405"/>
      <c r="W191" s="405"/>
      <c r="X191" s="405"/>
      <c r="Y191" s="405"/>
      <c r="Z191" s="405"/>
      <c r="AA191" s="405"/>
    </row>
    <row r="192" spans="22:27" ht="13.5" customHeight="1" x14ac:dyDescent="0.2">
      <c r="V192" s="405"/>
      <c r="W192" s="405"/>
      <c r="X192" s="405"/>
      <c r="Y192" s="405"/>
      <c r="Z192" s="405"/>
      <c r="AA192" s="405"/>
    </row>
    <row r="193" spans="22:27" ht="13.5" customHeight="1" x14ac:dyDescent="0.2">
      <c r="V193" s="405"/>
      <c r="W193" s="405"/>
      <c r="X193" s="405"/>
      <c r="Y193" s="405"/>
      <c r="Z193" s="405"/>
      <c r="AA193" s="405"/>
    </row>
    <row r="194" spans="22:27" ht="13.5" customHeight="1" x14ac:dyDescent="0.2">
      <c r="V194" s="405"/>
      <c r="W194" s="405"/>
      <c r="X194" s="405"/>
      <c r="Y194" s="405"/>
      <c r="Z194" s="405"/>
      <c r="AA194" s="405"/>
    </row>
    <row r="195" spans="22:27" ht="13.5" customHeight="1" x14ac:dyDescent="0.2">
      <c r="V195" s="405"/>
      <c r="W195" s="405"/>
      <c r="X195" s="405"/>
      <c r="Y195" s="405"/>
      <c r="Z195" s="405"/>
      <c r="AA195" s="405"/>
    </row>
    <row r="196" spans="22:27" ht="13.5" customHeight="1" x14ac:dyDescent="0.2">
      <c r="V196" s="405"/>
      <c r="W196" s="405"/>
      <c r="X196" s="405"/>
      <c r="Y196" s="405"/>
      <c r="Z196" s="405"/>
      <c r="AA196" s="405"/>
    </row>
    <row r="197" spans="22:27" ht="13.5" customHeight="1" x14ac:dyDescent="0.2">
      <c r="V197" s="405"/>
      <c r="W197" s="405"/>
      <c r="X197" s="405"/>
      <c r="Y197" s="405"/>
      <c r="Z197" s="405"/>
      <c r="AA197" s="405"/>
    </row>
    <row r="198" spans="22:27" ht="13.5" customHeight="1" x14ac:dyDescent="0.2">
      <c r="V198" s="405"/>
      <c r="W198" s="405"/>
      <c r="X198" s="405"/>
      <c r="Y198" s="405"/>
      <c r="Z198" s="405"/>
      <c r="AA198" s="405"/>
    </row>
    <row r="199" spans="22:27" ht="13.5" customHeight="1" x14ac:dyDescent="0.2">
      <c r="V199" s="405"/>
      <c r="W199" s="405"/>
      <c r="X199" s="405"/>
      <c r="Y199" s="405"/>
      <c r="Z199" s="405"/>
      <c r="AA199" s="405"/>
    </row>
    <row r="200" spans="22:27" ht="13.5" customHeight="1" x14ac:dyDescent="0.2">
      <c r="V200" s="405"/>
      <c r="W200" s="405"/>
      <c r="X200" s="405"/>
      <c r="Y200" s="405"/>
      <c r="Z200" s="405"/>
      <c r="AA200" s="405"/>
    </row>
    <row r="201" spans="22:27" ht="13.5" customHeight="1" x14ac:dyDescent="0.2">
      <c r="V201" s="405"/>
      <c r="W201" s="405"/>
      <c r="X201" s="405"/>
      <c r="Y201" s="405"/>
      <c r="Z201" s="405"/>
      <c r="AA201" s="405"/>
    </row>
    <row r="202" spans="22:27" ht="13.5" customHeight="1" x14ac:dyDescent="0.2">
      <c r="V202" s="405"/>
      <c r="W202" s="405"/>
      <c r="X202" s="405"/>
      <c r="Y202" s="405"/>
      <c r="Z202" s="405"/>
      <c r="AA202" s="405"/>
    </row>
    <row r="203" spans="22:27" ht="13.5" customHeight="1" x14ac:dyDescent="0.2">
      <c r="V203" s="405"/>
      <c r="W203" s="405"/>
      <c r="X203" s="405"/>
      <c r="Y203" s="405"/>
      <c r="Z203" s="405"/>
      <c r="AA203" s="405"/>
    </row>
    <row r="204" spans="22:27" ht="13.5" customHeight="1" x14ac:dyDescent="0.2">
      <c r="V204" s="405"/>
      <c r="W204" s="405"/>
      <c r="X204" s="405"/>
      <c r="Y204" s="405"/>
      <c r="Z204" s="405"/>
      <c r="AA204" s="405"/>
    </row>
    <row r="205" spans="22:27" ht="13.5" customHeight="1" x14ac:dyDescent="0.2">
      <c r="V205" s="405"/>
      <c r="W205" s="405"/>
      <c r="X205" s="405"/>
      <c r="Y205" s="405"/>
      <c r="Z205" s="405"/>
      <c r="AA205" s="405"/>
    </row>
    <row r="206" spans="22:27" ht="13.5" customHeight="1" x14ac:dyDescent="0.2">
      <c r="V206" s="405"/>
      <c r="W206" s="405"/>
      <c r="X206" s="405"/>
      <c r="Y206" s="405"/>
      <c r="Z206" s="405"/>
      <c r="AA206" s="405"/>
    </row>
    <row r="207" spans="22:27" ht="13.5" customHeight="1" x14ac:dyDescent="0.2">
      <c r="V207" s="405"/>
      <c r="W207" s="405"/>
      <c r="X207" s="405"/>
      <c r="Y207" s="405"/>
      <c r="Z207" s="405"/>
      <c r="AA207" s="405"/>
    </row>
    <row r="208" spans="22:27" ht="13.5" customHeight="1" x14ac:dyDescent="0.2">
      <c r="V208" s="405"/>
      <c r="W208" s="405"/>
      <c r="X208" s="405"/>
      <c r="Y208" s="405"/>
      <c r="Z208" s="405"/>
      <c r="AA208" s="405"/>
    </row>
    <row r="209" spans="22:27" ht="13.5" customHeight="1" x14ac:dyDescent="0.2">
      <c r="V209" s="405"/>
      <c r="W209" s="405"/>
      <c r="X209" s="405"/>
      <c r="Y209" s="405"/>
      <c r="Z209" s="405"/>
      <c r="AA209" s="405"/>
    </row>
    <row r="210" spans="22:27" ht="13.5" customHeight="1" x14ac:dyDescent="0.2">
      <c r="V210" s="405"/>
      <c r="W210" s="405"/>
      <c r="X210" s="405"/>
      <c r="Y210" s="405"/>
      <c r="Z210" s="405"/>
      <c r="AA210" s="405"/>
    </row>
    <row r="211" spans="22:27" ht="13.5" customHeight="1" x14ac:dyDescent="0.2">
      <c r="V211" s="405"/>
      <c r="W211" s="405"/>
      <c r="X211" s="405"/>
      <c r="Y211" s="405"/>
      <c r="Z211" s="405"/>
      <c r="AA211" s="405"/>
    </row>
    <row r="212" spans="22:27" ht="13.5" customHeight="1" x14ac:dyDescent="0.2">
      <c r="V212" s="405"/>
      <c r="W212" s="405"/>
      <c r="X212" s="405"/>
      <c r="Y212" s="405"/>
      <c r="Z212" s="405"/>
      <c r="AA212" s="405"/>
    </row>
    <row r="213" spans="22:27" ht="13.5" customHeight="1" x14ac:dyDescent="0.2">
      <c r="V213" s="405"/>
      <c r="W213" s="405"/>
      <c r="X213" s="405"/>
      <c r="Y213" s="405"/>
      <c r="Z213" s="405"/>
      <c r="AA213" s="405"/>
    </row>
    <row r="214" spans="22:27" ht="13.5" customHeight="1" x14ac:dyDescent="0.2">
      <c r="V214" s="405"/>
      <c r="W214" s="405"/>
      <c r="X214" s="405"/>
      <c r="Y214" s="405"/>
      <c r="Z214" s="405"/>
      <c r="AA214" s="405"/>
    </row>
    <row r="215" spans="22:27" ht="13.5" customHeight="1" x14ac:dyDescent="0.2">
      <c r="V215" s="405"/>
      <c r="W215" s="405"/>
      <c r="X215" s="405"/>
      <c r="Y215" s="405"/>
      <c r="Z215" s="405"/>
      <c r="AA215" s="405"/>
    </row>
    <row r="216" spans="22:27" ht="13.5" customHeight="1" x14ac:dyDescent="0.2">
      <c r="V216" s="405"/>
      <c r="W216" s="405"/>
      <c r="X216" s="405"/>
      <c r="Y216" s="405"/>
      <c r="Z216" s="405"/>
      <c r="AA216" s="405"/>
    </row>
    <row r="217" spans="22:27" ht="13.5" customHeight="1" x14ac:dyDescent="0.2">
      <c r="V217" s="405"/>
      <c r="W217" s="405"/>
      <c r="X217" s="405"/>
      <c r="Y217" s="405"/>
      <c r="Z217" s="405"/>
      <c r="AA217" s="405"/>
    </row>
    <row r="218" spans="22:27" ht="13.5" customHeight="1" x14ac:dyDescent="0.2">
      <c r="V218" s="405"/>
      <c r="W218" s="405"/>
      <c r="X218" s="405"/>
      <c r="Y218" s="405"/>
      <c r="Z218" s="405"/>
      <c r="AA218" s="405"/>
    </row>
    <row r="219" spans="22:27" ht="13.5" customHeight="1" x14ac:dyDescent="0.2">
      <c r="V219" s="405"/>
      <c r="W219" s="405"/>
      <c r="X219" s="405"/>
      <c r="Y219" s="405"/>
      <c r="Z219" s="405"/>
      <c r="AA219" s="405"/>
    </row>
    <row r="220" spans="22:27" ht="13.5" customHeight="1" x14ac:dyDescent="0.2">
      <c r="V220" s="405"/>
      <c r="W220" s="405"/>
      <c r="X220" s="405"/>
      <c r="Y220" s="405"/>
      <c r="Z220" s="405"/>
      <c r="AA220" s="405"/>
    </row>
    <row r="221" spans="22:27" ht="13.5" customHeight="1" x14ac:dyDescent="0.2">
      <c r="V221" s="405"/>
      <c r="W221" s="405"/>
      <c r="X221" s="405"/>
      <c r="Y221" s="405"/>
      <c r="Z221" s="405"/>
      <c r="AA221" s="405"/>
    </row>
    <row r="222" spans="22:27" ht="13.5" customHeight="1" x14ac:dyDescent="0.2">
      <c r="V222" s="405"/>
      <c r="W222" s="405"/>
      <c r="X222" s="405"/>
      <c r="Y222" s="405"/>
      <c r="Z222" s="405"/>
      <c r="AA222" s="405"/>
    </row>
    <row r="223" spans="22:27" ht="13.5" customHeight="1" x14ac:dyDescent="0.2">
      <c r="V223" s="405"/>
      <c r="W223" s="405"/>
      <c r="X223" s="405"/>
      <c r="Y223" s="405"/>
      <c r="Z223" s="405"/>
      <c r="AA223" s="405"/>
    </row>
    <row r="224" spans="22:27" ht="13.5" customHeight="1" x14ac:dyDescent="0.2">
      <c r="V224" s="405"/>
      <c r="W224" s="405"/>
      <c r="X224" s="405"/>
      <c r="Y224" s="405"/>
      <c r="Z224" s="405"/>
      <c r="AA224" s="405"/>
    </row>
    <row r="225" spans="22:27" ht="13.5" customHeight="1" x14ac:dyDescent="0.2">
      <c r="V225" s="405"/>
      <c r="W225" s="405"/>
      <c r="X225" s="405"/>
      <c r="Y225" s="405"/>
      <c r="Z225" s="405"/>
      <c r="AA225" s="405"/>
    </row>
    <row r="226" spans="22:27" ht="13.5" customHeight="1" x14ac:dyDescent="0.2">
      <c r="V226" s="405"/>
      <c r="W226" s="405"/>
      <c r="X226" s="405"/>
      <c r="Y226" s="405"/>
      <c r="Z226" s="405"/>
      <c r="AA226" s="405"/>
    </row>
  </sheetData>
  <mergeCells count="3">
    <mergeCell ref="C21:T26"/>
    <mergeCell ref="C43:T43"/>
    <mergeCell ref="C6:T9"/>
  </mergeCells>
  <pageMargins left="0.75" right="0.75" top="1" bottom="1" header="0" footer="0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6"/>
  <dimension ref="A1:JSQ2000"/>
  <sheetViews>
    <sheetView workbookViewId="0">
      <selection activeCell="A5" sqref="A5"/>
    </sheetView>
  </sheetViews>
  <sheetFormatPr baseColWidth="10" defaultColWidth="11.42578125" defaultRowHeight="44.25" customHeight="1" x14ac:dyDescent="0.2"/>
  <cols>
    <col min="1" max="1" width="52.42578125" style="23" customWidth="1"/>
    <col min="2" max="2" width="11.28515625" style="25" customWidth="1"/>
    <col min="3" max="3" width="19.7109375" style="25" customWidth="1"/>
    <col min="4" max="4" width="11.42578125" style="25" customWidth="1"/>
    <col min="5" max="5" width="16.85546875" style="25" customWidth="1"/>
    <col min="6" max="6" width="15.140625" style="25" customWidth="1"/>
    <col min="7" max="7" width="12.7109375" style="25" customWidth="1"/>
    <col min="8" max="8" width="15.140625" style="25" customWidth="1"/>
    <col min="9" max="9" width="23.140625" style="25" bestFit="1" customWidth="1"/>
    <col min="10" max="145" width="11.42578125" style="25"/>
    <col min="146" max="146" width="47.7109375" style="25" customWidth="1"/>
    <col min="147" max="176" width="7.85546875" style="25" customWidth="1"/>
    <col min="177" max="401" width="11.42578125" style="25"/>
    <col min="402" max="402" width="47.7109375" style="25" customWidth="1"/>
    <col min="403" max="432" width="7.85546875" style="25" customWidth="1"/>
    <col min="433" max="657" width="11.42578125" style="25"/>
    <col min="658" max="658" width="47.7109375" style="25" customWidth="1"/>
    <col min="659" max="688" width="7.85546875" style="25" customWidth="1"/>
    <col min="689" max="913" width="11.42578125" style="25"/>
    <col min="914" max="914" width="47.7109375" style="25" customWidth="1"/>
    <col min="915" max="944" width="7.85546875" style="25" customWidth="1"/>
    <col min="945" max="1169" width="11.42578125" style="25"/>
    <col min="1170" max="1170" width="47.7109375" style="25" customWidth="1"/>
    <col min="1171" max="1200" width="7.85546875" style="25" customWidth="1"/>
    <col min="1201" max="1425" width="11.42578125" style="25"/>
    <col min="1426" max="1426" width="47.7109375" style="25" customWidth="1"/>
    <col min="1427" max="1456" width="7.85546875" style="25" customWidth="1"/>
    <col min="1457" max="1681" width="11.42578125" style="25"/>
    <col min="1682" max="1682" width="47.7109375" style="25" customWidth="1"/>
    <col min="1683" max="1712" width="7.85546875" style="25" customWidth="1"/>
    <col min="1713" max="1937" width="11.42578125" style="25"/>
    <col min="1938" max="1938" width="47.7109375" style="25" customWidth="1"/>
    <col min="1939" max="1968" width="7.85546875" style="25" customWidth="1"/>
    <col min="1969" max="2193" width="11.42578125" style="25"/>
    <col min="2194" max="2194" width="47.7109375" style="25" customWidth="1"/>
    <col min="2195" max="2224" width="7.85546875" style="25" customWidth="1"/>
    <col min="2225" max="2449" width="11.42578125" style="25"/>
    <col min="2450" max="2450" width="47.7109375" style="25" customWidth="1"/>
    <col min="2451" max="2480" width="7.85546875" style="25" customWidth="1"/>
    <col min="2481" max="2705" width="11.42578125" style="25"/>
    <col min="2706" max="2706" width="47.7109375" style="25" customWidth="1"/>
    <col min="2707" max="2736" width="7.85546875" style="25" customWidth="1"/>
    <col min="2737" max="2961" width="11.42578125" style="25"/>
    <col min="2962" max="2962" width="47.7109375" style="25" customWidth="1"/>
    <col min="2963" max="2992" width="7.85546875" style="25" customWidth="1"/>
    <col min="2993" max="3217" width="11.42578125" style="25"/>
    <col min="3218" max="3218" width="47.7109375" style="25" customWidth="1"/>
    <col min="3219" max="3248" width="7.85546875" style="25" customWidth="1"/>
    <col min="3249" max="3473" width="11.42578125" style="25"/>
    <col min="3474" max="3474" width="47.7109375" style="25" customWidth="1"/>
    <col min="3475" max="3504" width="7.85546875" style="25" customWidth="1"/>
    <col min="3505" max="3729" width="11.42578125" style="25"/>
    <col min="3730" max="3730" width="47.7109375" style="25" customWidth="1"/>
    <col min="3731" max="3760" width="7.85546875" style="25" customWidth="1"/>
    <col min="3761" max="3985" width="11.42578125" style="25"/>
    <col min="3986" max="3986" width="47.7109375" style="25" customWidth="1"/>
    <col min="3987" max="4016" width="7.85546875" style="25" customWidth="1"/>
    <col min="4017" max="4241" width="11.42578125" style="25"/>
    <col min="4242" max="4242" width="47.7109375" style="25" customWidth="1"/>
    <col min="4243" max="4272" width="7.85546875" style="25" customWidth="1"/>
    <col min="4273" max="4497" width="11.42578125" style="25"/>
    <col min="4498" max="4498" width="47.7109375" style="25" customWidth="1"/>
    <col min="4499" max="4528" width="7.85546875" style="25" customWidth="1"/>
    <col min="4529" max="4753" width="11.42578125" style="25"/>
    <col min="4754" max="4754" width="47.7109375" style="25" customWidth="1"/>
    <col min="4755" max="4784" width="7.85546875" style="25" customWidth="1"/>
    <col min="4785" max="5009" width="11.42578125" style="25"/>
    <col min="5010" max="5010" width="47.7109375" style="25" customWidth="1"/>
    <col min="5011" max="5040" width="7.85546875" style="25" customWidth="1"/>
    <col min="5041" max="5265" width="11.42578125" style="25"/>
    <col min="5266" max="5266" width="47.7109375" style="25" customWidth="1"/>
    <col min="5267" max="5296" width="7.85546875" style="25" customWidth="1"/>
    <col min="5297" max="5521" width="11.42578125" style="25"/>
    <col min="5522" max="5522" width="47.7109375" style="25" customWidth="1"/>
    <col min="5523" max="5552" width="7.85546875" style="25" customWidth="1"/>
    <col min="5553" max="5777" width="11.42578125" style="25"/>
    <col min="5778" max="5778" width="47.7109375" style="25" customWidth="1"/>
    <col min="5779" max="5808" width="7.85546875" style="25" customWidth="1"/>
    <col min="5809" max="6033" width="11.42578125" style="25"/>
    <col min="6034" max="6034" width="47.7109375" style="25" customWidth="1"/>
    <col min="6035" max="6064" width="7.85546875" style="25" customWidth="1"/>
    <col min="6065" max="6289" width="11.42578125" style="25"/>
    <col min="6290" max="6290" width="47.7109375" style="25" customWidth="1"/>
    <col min="6291" max="6320" width="7.85546875" style="25" customWidth="1"/>
    <col min="6321" max="6545" width="11.42578125" style="25"/>
    <col min="6546" max="6546" width="47.7109375" style="25" customWidth="1"/>
    <col min="6547" max="6576" width="7.85546875" style="25" customWidth="1"/>
    <col min="6577" max="6801" width="11.42578125" style="25"/>
    <col min="6802" max="6802" width="47.7109375" style="25" customWidth="1"/>
    <col min="6803" max="6832" width="7.85546875" style="25" customWidth="1"/>
    <col min="6833" max="7057" width="11.42578125" style="25"/>
    <col min="7058" max="7058" width="47.7109375" style="25" customWidth="1"/>
    <col min="7059" max="7088" width="7.85546875" style="25" customWidth="1"/>
    <col min="7089" max="7313" width="11.42578125" style="25"/>
    <col min="7314" max="7314" width="47.7109375" style="25" customWidth="1"/>
    <col min="7315" max="7344" width="7.85546875" style="25" customWidth="1"/>
    <col min="7345" max="7569" width="11.42578125" style="25"/>
    <col min="7570" max="7570" width="47.7109375" style="25" customWidth="1"/>
    <col min="7571" max="7600" width="7.85546875" style="25" customWidth="1"/>
    <col min="7601" max="7825" width="11.42578125" style="25"/>
    <col min="7826" max="7826" width="47.7109375" style="25" customWidth="1"/>
    <col min="7827" max="7856" width="7.85546875" style="25" customWidth="1"/>
    <col min="7857" max="8081" width="11.42578125" style="25"/>
    <col min="8082" max="8082" width="47.7109375" style="25" customWidth="1"/>
    <col min="8083" max="8112" width="7.85546875" style="25" customWidth="1"/>
    <col min="8113" max="8337" width="11.42578125" style="25"/>
    <col min="8338" max="8338" width="47.7109375" style="25" customWidth="1"/>
    <col min="8339" max="8368" width="7.85546875" style="25" customWidth="1"/>
    <col min="8369" max="8593" width="11.42578125" style="25"/>
    <col min="8594" max="8594" width="47.7109375" style="25" customWidth="1"/>
    <col min="8595" max="8624" width="7.85546875" style="25" customWidth="1"/>
    <col min="8625" max="8849" width="11.42578125" style="25"/>
    <col min="8850" max="8850" width="47.7109375" style="25" customWidth="1"/>
    <col min="8851" max="8880" width="7.85546875" style="25" customWidth="1"/>
    <col min="8881" max="9105" width="11.42578125" style="25"/>
    <col min="9106" max="9106" width="47.7109375" style="25" customWidth="1"/>
    <col min="9107" max="9136" width="7.85546875" style="25" customWidth="1"/>
    <col min="9137" max="9361" width="11.42578125" style="25"/>
    <col min="9362" max="9362" width="47.7109375" style="25" customWidth="1"/>
    <col min="9363" max="9392" width="7.85546875" style="25" customWidth="1"/>
    <col min="9393" max="9617" width="11.42578125" style="25"/>
    <col min="9618" max="9618" width="47.7109375" style="25" customWidth="1"/>
    <col min="9619" max="9648" width="7.85546875" style="25" customWidth="1"/>
    <col min="9649" max="9873" width="11.42578125" style="25"/>
    <col min="9874" max="9874" width="47.7109375" style="25" customWidth="1"/>
    <col min="9875" max="9904" width="7.85546875" style="25" customWidth="1"/>
    <col min="9905" max="10129" width="11.42578125" style="25"/>
    <col min="10130" max="10130" width="47.7109375" style="25" customWidth="1"/>
    <col min="10131" max="10160" width="7.85546875" style="25" customWidth="1"/>
    <col min="10161" max="10385" width="11.42578125" style="25"/>
    <col min="10386" max="10386" width="47.7109375" style="25" customWidth="1"/>
    <col min="10387" max="10416" width="7.85546875" style="25" customWidth="1"/>
    <col min="10417" max="10641" width="11.42578125" style="25"/>
    <col min="10642" max="10642" width="47.7109375" style="25" customWidth="1"/>
    <col min="10643" max="10672" width="7.85546875" style="25" customWidth="1"/>
    <col min="10673" max="10897" width="11.42578125" style="25"/>
    <col min="10898" max="10898" width="47.7109375" style="25" customWidth="1"/>
    <col min="10899" max="10928" width="7.85546875" style="25" customWidth="1"/>
    <col min="10929" max="11153" width="11.42578125" style="25"/>
    <col min="11154" max="11154" width="47.7109375" style="25" customWidth="1"/>
    <col min="11155" max="11184" width="7.85546875" style="25" customWidth="1"/>
    <col min="11185" max="11409" width="11.42578125" style="25"/>
    <col min="11410" max="11410" width="47.7109375" style="25" customWidth="1"/>
    <col min="11411" max="11440" width="7.85546875" style="25" customWidth="1"/>
    <col min="11441" max="11665" width="11.42578125" style="25"/>
    <col min="11666" max="11666" width="47.7109375" style="25" customWidth="1"/>
    <col min="11667" max="11696" width="7.85546875" style="25" customWidth="1"/>
    <col min="11697" max="11921" width="11.42578125" style="25"/>
    <col min="11922" max="11922" width="47.7109375" style="25" customWidth="1"/>
    <col min="11923" max="11952" width="7.85546875" style="25" customWidth="1"/>
    <col min="11953" max="12177" width="11.42578125" style="25"/>
    <col min="12178" max="12178" width="47.7109375" style="25" customWidth="1"/>
    <col min="12179" max="12208" width="7.85546875" style="25" customWidth="1"/>
    <col min="12209" max="12433" width="11.42578125" style="25"/>
    <col min="12434" max="12434" width="47.7109375" style="25" customWidth="1"/>
    <col min="12435" max="12464" width="7.85546875" style="25" customWidth="1"/>
    <col min="12465" max="12689" width="11.42578125" style="25"/>
    <col min="12690" max="12690" width="47.7109375" style="25" customWidth="1"/>
    <col min="12691" max="12720" width="7.85546875" style="25" customWidth="1"/>
    <col min="12721" max="12945" width="11.42578125" style="25"/>
    <col min="12946" max="12946" width="47.7109375" style="25" customWidth="1"/>
    <col min="12947" max="12976" width="7.85546875" style="25" customWidth="1"/>
    <col min="12977" max="13201" width="11.42578125" style="25"/>
    <col min="13202" max="13202" width="47.7109375" style="25" customWidth="1"/>
    <col min="13203" max="13232" width="7.85546875" style="25" customWidth="1"/>
    <col min="13233" max="13457" width="11.42578125" style="25"/>
    <col min="13458" max="13458" width="47.7109375" style="25" customWidth="1"/>
    <col min="13459" max="13488" width="7.85546875" style="25" customWidth="1"/>
    <col min="13489" max="13713" width="11.42578125" style="25"/>
    <col min="13714" max="13714" width="47.7109375" style="25" customWidth="1"/>
    <col min="13715" max="13744" width="7.85546875" style="25" customWidth="1"/>
    <col min="13745" max="13969" width="11.42578125" style="25"/>
    <col min="13970" max="13970" width="47.7109375" style="25" customWidth="1"/>
    <col min="13971" max="14000" width="7.85546875" style="25" customWidth="1"/>
    <col min="14001" max="14225" width="11.42578125" style="25"/>
    <col min="14226" max="14226" width="47.7109375" style="25" customWidth="1"/>
    <col min="14227" max="14256" width="7.85546875" style="25" customWidth="1"/>
    <col min="14257" max="14481" width="11.42578125" style="25"/>
    <col min="14482" max="14482" width="47.7109375" style="25" customWidth="1"/>
    <col min="14483" max="14512" width="7.85546875" style="25" customWidth="1"/>
    <col min="14513" max="14737" width="11.42578125" style="25"/>
    <col min="14738" max="14738" width="47.7109375" style="25" customWidth="1"/>
    <col min="14739" max="14768" width="7.85546875" style="25" customWidth="1"/>
    <col min="14769" max="14993" width="11.42578125" style="25"/>
    <col min="14994" max="14994" width="47.7109375" style="25" customWidth="1"/>
    <col min="14995" max="15024" width="7.85546875" style="25" customWidth="1"/>
    <col min="15025" max="15249" width="11.42578125" style="25"/>
    <col min="15250" max="15250" width="47.7109375" style="25" customWidth="1"/>
    <col min="15251" max="15280" width="7.85546875" style="25" customWidth="1"/>
    <col min="15281" max="15505" width="11.42578125" style="25"/>
    <col min="15506" max="15506" width="47.7109375" style="25" customWidth="1"/>
    <col min="15507" max="15536" width="7.85546875" style="25" customWidth="1"/>
    <col min="15537" max="15761" width="11.42578125" style="25"/>
    <col min="15762" max="15762" width="47.7109375" style="25" customWidth="1"/>
    <col min="15763" max="15792" width="7.85546875" style="25" customWidth="1"/>
    <col min="15793" max="16017" width="11.42578125" style="25"/>
    <col min="16018" max="16018" width="47.7109375" style="25" customWidth="1"/>
    <col min="16019" max="16048" width="7.85546875" style="25" customWidth="1"/>
    <col min="16049" max="16384" width="11.42578125" style="25"/>
  </cols>
  <sheetData>
    <row r="1" spans="1:9" ht="12" x14ac:dyDescent="0.2"/>
    <row r="2" spans="1:9" ht="21" customHeight="1" x14ac:dyDescent="0.2">
      <c r="A2" s="36" t="s">
        <v>103</v>
      </c>
      <c r="I2" s="177" t="s">
        <v>141</v>
      </c>
    </row>
    <row r="3" spans="1:9" ht="21" customHeight="1" x14ac:dyDescent="0.2">
      <c r="A3" s="36" t="s">
        <v>104</v>
      </c>
      <c r="I3" s="108"/>
    </row>
    <row r="4" spans="1:9" ht="21" customHeight="1" x14ac:dyDescent="0.2">
      <c r="A4" s="424" t="str">
        <f>+"               "&amp;TD!B1</f>
        <v xml:space="preserve">               2026-1</v>
      </c>
    </row>
    <row r="5" spans="1:9" ht="21" customHeight="1" x14ac:dyDescent="0.2">
      <c r="A5" s="36"/>
      <c r="I5" s="165" t="s">
        <v>142</v>
      </c>
    </row>
    <row r="6" spans="1:9" ht="19.5" customHeight="1" x14ac:dyDescent="0.2">
      <c r="A6" s="24"/>
    </row>
    <row r="7" spans="1:9" ht="21.75" customHeight="1" x14ac:dyDescent="0.2">
      <c r="A7" s="500" t="s">
        <v>106</v>
      </c>
      <c r="B7" s="499" t="s">
        <v>665</v>
      </c>
      <c r="C7" s="499"/>
      <c r="D7" s="499"/>
      <c r="E7" s="499"/>
      <c r="F7" s="499"/>
      <c r="G7" s="499"/>
      <c r="H7" s="499"/>
    </row>
    <row r="8" spans="1:9" ht="36" x14ac:dyDescent="0.2">
      <c r="A8" s="500"/>
      <c r="B8" s="166" t="s">
        <v>91</v>
      </c>
      <c r="C8" s="167" t="s">
        <v>142</v>
      </c>
      <c r="D8" s="167" t="s">
        <v>92</v>
      </c>
      <c r="E8" s="167" t="s">
        <v>143</v>
      </c>
      <c r="F8" s="167" t="s">
        <v>141</v>
      </c>
      <c r="G8" s="167" t="s">
        <v>144</v>
      </c>
      <c r="H8" s="167" t="s">
        <v>145</v>
      </c>
    </row>
    <row r="9" spans="1:9" ht="17.25" customHeight="1" x14ac:dyDescent="0.2">
      <c r="A9" s="169" t="s">
        <v>21</v>
      </c>
      <c r="B9" s="170">
        <v>383</v>
      </c>
      <c r="C9" s="174">
        <v>0.44125326370757179</v>
      </c>
      <c r="D9" s="170">
        <v>337</v>
      </c>
      <c r="E9" s="174">
        <v>0.50148367952522255</v>
      </c>
      <c r="F9" s="174">
        <v>0.8798955613577023</v>
      </c>
      <c r="G9" s="170">
        <v>169</v>
      </c>
      <c r="H9" s="170">
        <v>1513</v>
      </c>
    </row>
    <row r="10" spans="1:9" ht="17.25" customHeight="1" x14ac:dyDescent="0.2">
      <c r="A10" s="357" t="s">
        <v>20</v>
      </c>
      <c r="B10" s="427">
        <v>113</v>
      </c>
      <c r="C10" s="361">
        <v>0.54867256637168138</v>
      </c>
      <c r="D10" s="427">
        <v>112</v>
      </c>
      <c r="E10" s="361">
        <v>0.5535714285714286</v>
      </c>
      <c r="F10" s="361">
        <v>0.99115044247787609</v>
      </c>
      <c r="G10" s="358">
        <v>62</v>
      </c>
      <c r="H10" s="358">
        <v>629</v>
      </c>
    </row>
    <row r="11" spans="1:9" ht="17.25" customHeight="1" x14ac:dyDescent="0.2">
      <c r="A11" s="37" t="s">
        <v>40</v>
      </c>
      <c r="B11" s="38">
        <v>42</v>
      </c>
      <c r="C11" s="107">
        <v>0.52380952380952384</v>
      </c>
      <c r="D11" s="38">
        <v>42</v>
      </c>
      <c r="E11" s="107">
        <v>0.52380952380952384</v>
      </c>
      <c r="F11" s="107">
        <v>1</v>
      </c>
      <c r="G11" s="38">
        <v>22</v>
      </c>
      <c r="H11" s="38">
        <v>174</v>
      </c>
    </row>
    <row r="12" spans="1:9" ht="17.25" customHeight="1" x14ac:dyDescent="0.2">
      <c r="A12" s="357" t="s">
        <v>24</v>
      </c>
      <c r="B12" s="358">
        <v>228</v>
      </c>
      <c r="C12" s="361">
        <v>0.37280701754385964</v>
      </c>
      <c r="D12" s="358">
        <v>183</v>
      </c>
      <c r="E12" s="361">
        <v>0.46448087431693991</v>
      </c>
      <c r="F12" s="361">
        <v>0.80263157894736847</v>
      </c>
      <c r="G12" s="358">
        <v>85</v>
      </c>
      <c r="H12" s="358">
        <v>710</v>
      </c>
    </row>
    <row r="13" spans="1:9" ht="17.25" customHeight="1" x14ac:dyDescent="0.2">
      <c r="A13" s="169" t="s">
        <v>79</v>
      </c>
      <c r="B13" s="170">
        <v>333</v>
      </c>
      <c r="C13" s="174">
        <v>0.37237237237237236</v>
      </c>
      <c r="D13" s="170">
        <v>318</v>
      </c>
      <c r="E13" s="174">
        <v>0.38993710691823902</v>
      </c>
      <c r="F13" s="174">
        <v>0.95495495495495497</v>
      </c>
      <c r="G13" s="170">
        <v>124</v>
      </c>
      <c r="H13" s="170">
        <v>985</v>
      </c>
    </row>
    <row r="14" spans="1:9" ht="17.25" customHeight="1" x14ac:dyDescent="0.2">
      <c r="A14" s="29" t="s">
        <v>4</v>
      </c>
      <c r="B14" s="358">
        <v>240</v>
      </c>
      <c r="C14" s="106">
        <v>0.375</v>
      </c>
      <c r="D14" s="30">
        <v>240</v>
      </c>
      <c r="E14" s="106">
        <v>0.375</v>
      </c>
      <c r="F14" s="106">
        <v>1</v>
      </c>
      <c r="G14" s="30">
        <v>90</v>
      </c>
      <c r="H14" s="30">
        <v>637</v>
      </c>
    </row>
    <row r="15" spans="1:9" ht="17.25" customHeight="1" x14ac:dyDescent="0.2">
      <c r="A15" s="37" t="s">
        <v>50</v>
      </c>
      <c r="B15" s="38">
        <v>23</v>
      </c>
      <c r="C15" s="107">
        <v>0.34782608695652173</v>
      </c>
      <c r="D15" s="38">
        <v>23</v>
      </c>
      <c r="E15" s="107">
        <v>0.34782608695652173</v>
      </c>
      <c r="F15" s="107">
        <v>1</v>
      </c>
      <c r="G15" s="38">
        <v>8</v>
      </c>
      <c r="H15" s="38">
        <v>95</v>
      </c>
    </row>
    <row r="16" spans="1:9" ht="17.25" customHeight="1" x14ac:dyDescent="0.2">
      <c r="A16" s="29" t="s">
        <v>30</v>
      </c>
      <c r="B16" s="358">
        <v>70</v>
      </c>
      <c r="C16" s="106">
        <v>0.37142857142857144</v>
      </c>
      <c r="D16" s="30">
        <v>55</v>
      </c>
      <c r="E16" s="106">
        <v>0.47272727272727272</v>
      </c>
      <c r="F16" s="106">
        <v>0.7857142857142857</v>
      </c>
      <c r="G16" s="30">
        <v>26</v>
      </c>
      <c r="H16" s="30">
        <v>253</v>
      </c>
    </row>
    <row r="17" spans="1:8" ht="17.25" customHeight="1" x14ac:dyDescent="0.2">
      <c r="A17" s="169" t="s">
        <v>76</v>
      </c>
      <c r="B17" s="170">
        <v>617</v>
      </c>
      <c r="C17" s="174">
        <v>0.39059967585089139</v>
      </c>
      <c r="D17" s="170">
        <v>561</v>
      </c>
      <c r="E17" s="174">
        <v>0.42959001782531192</v>
      </c>
      <c r="F17" s="174">
        <v>0.90923824959481359</v>
      </c>
      <c r="G17" s="170">
        <v>241</v>
      </c>
      <c r="H17" s="170">
        <v>1971</v>
      </c>
    </row>
    <row r="18" spans="1:8" ht="17.25" customHeight="1" x14ac:dyDescent="0.2">
      <c r="A18" s="29" t="s">
        <v>22</v>
      </c>
      <c r="B18" s="358">
        <v>503</v>
      </c>
      <c r="C18" s="106">
        <v>0.34791252485089463</v>
      </c>
      <c r="D18" s="30">
        <v>447</v>
      </c>
      <c r="E18" s="106">
        <v>0.39149888143176736</v>
      </c>
      <c r="F18" s="106">
        <v>0.88866799204771374</v>
      </c>
      <c r="G18" s="30">
        <v>175</v>
      </c>
      <c r="H18" s="30">
        <v>1501</v>
      </c>
    </row>
    <row r="19" spans="1:8" ht="17.25" customHeight="1" x14ac:dyDescent="0.2">
      <c r="A19" s="37" t="s">
        <v>29</v>
      </c>
      <c r="B19" s="38">
        <v>55</v>
      </c>
      <c r="C19" s="107">
        <v>0.69090909090909092</v>
      </c>
      <c r="D19" s="38">
        <v>55</v>
      </c>
      <c r="E19" s="107">
        <v>0.69090909090909092</v>
      </c>
      <c r="F19" s="107">
        <v>1</v>
      </c>
      <c r="G19" s="38">
        <v>38</v>
      </c>
      <c r="H19" s="38">
        <v>219</v>
      </c>
    </row>
    <row r="20" spans="1:8" ht="17.25" customHeight="1" x14ac:dyDescent="0.2">
      <c r="A20" s="29" t="s">
        <v>11</v>
      </c>
      <c r="B20" s="358">
        <v>59</v>
      </c>
      <c r="C20" s="106">
        <v>0.47457627118644069</v>
      </c>
      <c r="D20" s="30">
        <v>59</v>
      </c>
      <c r="E20" s="106">
        <v>0.47457627118644069</v>
      </c>
      <c r="F20" s="106">
        <v>1</v>
      </c>
      <c r="G20" s="30">
        <v>28</v>
      </c>
      <c r="H20" s="30">
        <v>251</v>
      </c>
    </row>
    <row r="21" spans="1:8" ht="17.25" customHeight="1" x14ac:dyDescent="0.2">
      <c r="A21" s="169" t="s">
        <v>94</v>
      </c>
      <c r="B21" s="170">
        <v>926</v>
      </c>
      <c r="C21" s="174">
        <v>0.31209503239740821</v>
      </c>
      <c r="D21" s="170">
        <v>921</v>
      </c>
      <c r="E21" s="174">
        <v>0.31378935939196523</v>
      </c>
      <c r="F21" s="174">
        <v>0.99460043196544279</v>
      </c>
      <c r="G21" s="170">
        <v>289</v>
      </c>
      <c r="H21" s="170">
        <v>2533</v>
      </c>
    </row>
    <row r="22" spans="1:8" ht="17.25" customHeight="1" x14ac:dyDescent="0.2">
      <c r="A22" s="29" t="s">
        <v>28</v>
      </c>
      <c r="B22" s="30">
        <v>120</v>
      </c>
      <c r="C22" s="106">
        <v>0.38333333333333336</v>
      </c>
      <c r="D22" s="30">
        <v>120</v>
      </c>
      <c r="E22" s="106">
        <v>0.38333333333333336</v>
      </c>
      <c r="F22" s="106">
        <v>1</v>
      </c>
      <c r="G22" s="30">
        <v>46</v>
      </c>
      <c r="H22" s="30">
        <v>435</v>
      </c>
    </row>
    <row r="23" spans="1:8" ht="17.25" customHeight="1" x14ac:dyDescent="0.2">
      <c r="A23" s="37" t="s">
        <v>77</v>
      </c>
      <c r="B23" s="38">
        <v>388</v>
      </c>
      <c r="C23" s="107">
        <v>0.23969072164948454</v>
      </c>
      <c r="D23" s="38">
        <v>385</v>
      </c>
      <c r="E23" s="107">
        <v>0.24155844155844156</v>
      </c>
      <c r="F23" s="107">
        <v>0.99226804123711343</v>
      </c>
      <c r="G23" s="38">
        <v>93</v>
      </c>
      <c r="H23" s="38">
        <v>815</v>
      </c>
    </row>
    <row r="24" spans="1:8" ht="17.25" customHeight="1" x14ac:dyDescent="0.2">
      <c r="A24" s="29" t="s">
        <v>53</v>
      </c>
      <c r="B24" s="30">
        <v>45</v>
      </c>
      <c r="C24" s="106">
        <v>0.46666666666666667</v>
      </c>
      <c r="D24" s="30">
        <v>45</v>
      </c>
      <c r="E24" s="106">
        <v>0.46666666666666667</v>
      </c>
      <c r="F24" s="106">
        <v>1</v>
      </c>
      <c r="G24" s="30">
        <v>21</v>
      </c>
      <c r="H24" s="30">
        <v>137</v>
      </c>
    </row>
    <row r="25" spans="1:8" ht="17.25" customHeight="1" x14ac:dyDescent="0.2">
      <c r="A25" s="37" t="s">
        <v>27</v>
      </c>
      <c r="B25" s="38">
        <v>81</v>
      </c>
      <c r="C25" s="107">
        <v>0.35802469135802467</v>
      </c>
      <c r="D25" s="38">
        <v>79</v>
      </c>
      <c r="E25" s="107">
        <v>0.36708860759493672</v>
      </c>
      <c r="F25" s="406">
        <v>0.97530864197530864</v>
      </c>
      <c r="G25" s="38">
        <v>29</v>
      </c>
      <c r="H25" s="38">
        <v>220</v>
      </c>
    </row>
    <row r="26" spans="1:8" ht="17.25" customHeight="1" x14ac:dyDescent="0.2">
      <c r="A26" s="29" t="s">
        <v>14</v>
      </c>
      <c r="B26" s="30">
        <v>169</v>
      </c>
      <c r="C26" s="106">
        <v>0.35502958579881655</v>
      </c>
      <c r="D26" s="30">
        <v>169</v>
      </c>
      <c r="E26" s="106">
        <v>0.35502958579881655</v>
      </c>
      <c r="F26" s="106">
        <v>1</v>
      </c>
      <c r="G26" s="30">
        <v>60</v>
      </c>
      <c r="H26" s="30">
        <v>576</v>
      </c>
    </row>
    <row r="27" spans="1:8" ht="17.25" customHeight="1" x14ac:dyDescent="0.2">
      <c r="A27" s="37" t="s">
        <v>23</v>
      </c>
      <c r="B27" s="38">
        <v>123</v>
      </c>
      <c r="C27" s="107">
        <v>0.32520325203252032</v>
      </c>
      <c r="D27" s="38">
        <v>123</v>
      </c>
      <c r="E27" s="107">
        <v>0.32520325203252032</v>
      </c>
      <c r="F27" s="107">
        <v>1</v>
      </c>
      <c r="G27" s="38">
        <v>40</v>
      </c>
      <c r="H27" s="38">
        <v>350</v>
      </c>
    </row>
    <row r="28" spans="1:8" ht="17.25" customHeight="1" x14ac:dyDescent="0.2">
      <c r="A28" s="169" t="s">
        <v>74</v>
      </c>
      <c r="B28" s="170">
        <v>288</v>
      </c>
      <c r="C28" s="174">
        <v>0.44444444444444442</v>
      </c>
      <c r="D28" s="170">
        <v>282</v>
      </c>
      <c r="E28" s="174">
        <v>0.45390070921985815</v>
      </c>
      <c r="F28" s="174">
        <v>0.97916666666666663</v>
      </c>
      <c r="G28" s="170">
        <v>128</v>
      </c>
      <c r="H28" s="170">
        <v>1278</v>
      </c>
    </row>
    <row r="29" spans="1:8" ht="17.25" customHeight="1" x14ac:dyDescent="0.2">
      <c r="A29" s="29" t="s">
        <v>34</v>
      </c>
      <c r="B29" s="30">
        <v>134</v>
      </c>
      <c r="C29" s="106">
        <v>0.41044776119402987</v>
      </c>
      <c r="D29" s="30">
        <v>134</v>
      </c>
      <c r="E29" s="106">
        <v>0.41044776119402987</v>
      </c>
      <c r="F29" s="106">
        <v>1</v>
      </c>
      <c r="G29" s="30">
        <v>55</v>
      </c>
      <c r="H29" s="30">
        <v>654</v>
      </c>
    </row>
    <row r="30" spans="1:8" ht="17.25" customHeight="1" x14ac:dyDescent="0.2">
      <c r="A30" s="37" t="s">
        <v>33</v>
      </c>
      <c r="B30" s="38">
        <v>6</v>
      </c>
      <c r="C30" s="107">
        <v>0.5</v>
      </c>
      <c r="D30" s="38">
        <v>6</v>
      </c>
      <c r="E30" s="107">
        <v>0.5</v>
      </c>
      <c r="F30" s="107">
        <v>1</v>
      </c>
      <c r="G30" s="38">
        <v>3</v>
      </c>
      <c r="H30" s="38">
        <v>27</v>
      </c>
    </row>
    <row r="31" spans="1:8" ht="17.25" customHeight="1" x14ac:dyDescent="0.2">
      <c r="A31" s="29" t="s">
        <v>82</v>
      </c>
      <c r="B31" s="30">
        <v>28</v>
      </c>
      <c r="C31" s="106">
        <v>0.5714285714285714</v>
      </c>
      <c r="D31" s="30">
        <v>22</v>
      </c>
      <c r="E31" s="106">
        <v>0.72727272727272729</v>
      </c>
      <c r="F31" s="106">
        <v>0.7857142857142857</v>
      </c>
      <c r="G31" s="30">
        <v>16</v>
      </c>
      <c r="H31" s="30">
        <v>89</v>
      </c>
    </row>
    <row r="32" spans="1:8" ht="17.25" customHeight="1" x14ac:dyDescent="0.2">
      <c r="A32" s="37" t="s">
        <v>17</v>
      </c>
      <c r="B32" s="38">
        <v>36</v>
      </c>
      <c r="C32" s="107">
        <v>0.3888888888888889</v>
      </c>
      <c r="D32" s="38">
        <v>36</v>
      </c>
      <c r="E32" s="107">
        <v>0.3888888888888889</v>
      </c>
      <c r="F32" s="107">
        <v>1</v>
      </c>
      <c r="G32" s="38">
        <v>14</v>
      </c>
      <c r="H32" s="38">
        <v>136</v>
      </c>
    </row>
    <row r="33" spans="1:8" ht="17.25" customHeight="1" x14ac:dyDescent="0.2">
      <c r="A33" s="29" t="s">
        <v>73</v>
      </c>
      <c r="B33" s="30">
        <v>84</v>
      </c>
      <c r="C33" s="106">
        <v>0.47619047619047616</v>
      </c>
      <c r="D33" s="30">
        <v>84</v>
      </c>
      <c r="E33" s="106">
        <v>0.47619047619047616</v>
      </c>
      <c r="F33" s="106">
        <v>1</v>
      </c>
      <c r="G33" s="30">
        <v>40</v>
      </c>
      <c r="H33" s="30">
        <v>372</v>
      </c>
    </row>
    <row r="34" spans="1:8" ht="17.25" customHeight="1" x14ac:dyDescent="0.2">
      <c r="A34" s="169" t="s">
        <v>666</v>
      </c>
      <c r="B34" s="170">
        <v>11</v>
      </c>
      <c r="C34" s="174">
        <v>0.54545454545454541</v>
      </c>
      <c r="D34" s="170">
        <v>11</v>
      </c>
      <c r="E34" s="174">
        <v>0.54545454545454541</v>
      </c>
      <c r="F34" s="174">
        <v>1</v>
      </c>
      <c r="G34" s="170">
        <v>6</v>
      </c>
      <c r="H34" s="170">
        <v>70</v>
      </c>
    </row>
    <row r="35" spans="1:8" ht="17.25" customHeight="1" x14ac:dyDescent="0.2">
      <c r="A35" s="29" t="s">
        <v>83</v>
      </c>
      <c r="B35" s="30">
        <v>11</v>
      </c>
      <c r="C35" s="106">
        <v>0.54545454545454541</v>
      </c>
      <c r="D35" s="30">
        <v>11</v>
      </c>
      <c r="E35" s="106">
        <v>0.54545454545454541</v>
      </c>
      <c r="F35" s="106">
        <v>1</v>
      </c>
      <c r="G35" s="30">
        <v>6</v>
      </c>
      <c r="H35" s="30">
        <v>70</v>
      </c>
    </row>
    <row r="36" spans="1:8" ht="17.25" customHeight="1" x14ac:dyDescent="0.2">
      <c r="A36" s="37" t="s">
        <v>95</v>
      </c>
      <c r="B36" s="38">
        <v>0</v>
      </c>
      <c r="C36" s="107">
        <v>0</v>
      </c>
      <c r="D36" s="38">
        <v>0</v>
      </c>
      <c r="E36" s="107">
        <v>0</v>
      </c>
      <c r="F36" s="107">
        <v>0</v>
      </c>
      <c r="G36" s="38">
        <v>0</v>
      </c>
      <c r="H36" s="38">
        <v>0</v>
      </c>
    </row>
    <row r="37" spans="1:8" ht="17.25" customHeight="1" x14ac:dyDescent="0.2">
      <c r="A37" s="29" t="s">
        <v>96</v>
      </c>
      <c r="B37" s="30">
        <v>0</v>
      </c>
      <c r="C37" s="106">
        <v>0</v>
      </c>
      <c r="D37" s="30">
        <v>0</v>
      </c>
      <c r="E37" s="106">
        <v>0</v>
      </c>
      <c r="F37" s="106">
        <v>0</v>
      </c>
      <c r="G37" s="30">
        <v>0</v>
      </c>
      <c r="H37" s="30">
        <v>0</v>
      </c>
    </row>
    <row r="38" spans="1:8" ht="17.25" customHeight="1" x14ac:dyDescent="0.2">
      <c r="A38" s="169" t="s">
        <v>9</v>
      </c>
      <c r="B38" s="170">
        <v>157</v>
      </c>
      <c r="C38" s="174">
        <v>0.35668789808917195</v>
      </c>
      <c r="D38" s="170">
        <v>157</v>
      </c>
      <c r="E38" s="174">
        <v>0.35668789808917195</v>
      </c>
      <c r="F38" s="174">
        <v>1</v>
      </c>
      <c r="G38" s="170">
        <v>56</v>
      </c>
      <c r="H38" s="170">
        <v>375</v>
      </c>
    </row>
    <row r="39" spans="1:8" ht="17.25" customHeight="1" x14ac:dyDescent="0.2">
      <c r="A39" s="29" t="s">
        <v>46</v>
      </c>
      <c r="B39" s="30">
        <v>19</v>
      </c>
      <c r="C39" s="106">
        <v>0.52631578947368418</v>
      </c>
      <c r="D39" s="30">
        <v>19</v>
      </c>
      <c r="E39" s="106">
        <v>0.52631578947368418</v>
      </c>
      <c r="F39" s="106">
        <v>1</v>
      </c>
      <c r="G39" s="30">
        <v>10</v>
      </c>
      <c r="H39" s="30">
        <v>37</v>
      </c>
    </row>
    <row r="40" spans="1:8" ht="17.25" customHeight="1" x14ac:dyDescent="0.2">
      <c r="A40" s="37" t="s">
        <v>80</v>
      </c>
      <c r="B40" s="38">
        <v>121</v>
      </c>
      <c r="C40" s="107">
        <v>0.38016528925619836</v>
      </c>
      <c r="D40" s="38">
        <v>121</v>
      </c>
      <c r="E40" s="107">
        <v>0.38016528925619836</v>
      </c>
      <c r="F40" s="107">
        <v>1</v>
      </c>
      <c r="G40" s="38">
        <v>46</v>
      </c>
      <c r="H40" s="38">
        <v>213</v>
      </c>
    </row>
    <row r="41" spans="1:8" ht="17.25" customHeight="1" x14ac:dyDescent="0.2">
      <c r="A41" s="29" t="s">
        <v>8</v>
      </c>
      <c r="B41" s="30">
        <v>17</v>
      </c>
      <c r="C41" s="106">
        <v>0</v>
      </c>
      <c r="D41" s="30">
        <v>17</v>
      </c>
      <c r="E41" s="106">
        <v>0</v>
      </c>
      <c r="F41" s="106">
        <v>1</v>
      </c>
      <c r="G41" s="30">
        <v>0</v>
      </c>
      <c r="H41" s="30">
        <v>125</v>
      </c>
    </row>
    <row r="42" spans="1:8" ht="17.25" customHeight="1" x14ac:dyDescent="0.2">
      <c r="A42" s="169" t="s">
        <v>78</v>
      </c>
      <c r="B42" s="170">
        <v>201</v>
      </c>
      <c r="C42" s="174">
        <v>0.38805970149253732</v>
      </c>
      <c r="D42" s="170">
        <v>200</v>
      </c>
      <c r="E42" s="174">
        <v>0.39</v>
      </c>
      <c r="F42" s="174">
        <v>0.99502487562189057</v>
      </c>
      <c r="G42" s="170">
        <v>78</v>
      </c>
      <c r="H42" s="170">
        <v>740</v>
      </c>
    </row>
    <row r="43" spans="1:8" ht="17.25" customHeight="1" x14ac:dyDescent="0.2">
      <c r="A43" s="29" t="s">
        <v>39</v>
      </c>
      <c r="B43" s="30">
        <v>90</v>
      </c>
      <c r="C43" s="106">
        <v>0.41111111111111109</v>
      </c>
      <c r="D43" s="30">
        <v>90</v>
      </c>
      <c r="E43" s="106">
        <v>0.41111111111111109</v>
      </c>
      <c r="F43" s="106">
        <v>1</v>
      </c>
      <c r="G43" s="30">
        <v>37</v>
      </c>
      <c r="H43" s="30">
        <v>357</v>
      </c>
    </row>
    <row r="44" spans="1:8" ht="17.25" customHeight="1" x14ac:dyDescent="0.2">
      <c r="A44" s="37" t="s">
        <v>48</v>
      </c>
      <c r="B44" s="38">
        <v>74</v>
      </c>
      <c r="C44" s="107">
        <v>0.36486486486486486</v>
      </c>
      <c r="D44" s="38">
        <v>73</v>
      </c>
      <c r="E44" s="107">
        <v>0.36986301369863012</v>
      </c>
      <c r="F44" s="107">
        <v>0.98648648648648651</v>
      </c>
      <c r="G44" s="38">
        <v>27</v>
      </c>
      <c r="H44" s="38">
        <v>253</v>
      </c>
    </row>
    <row r="45" spans="1:8" ht="17.25" customHeight="1" x14ac:dyDescent="0.2">
      <c r="A45" s="29" t="s">
        <v>81</v>
      </c>
      <c r="B45" s="30">
        <v>37</v>
      </c>
      <c r="C45" s="106">
        <v>0.3783783783783784</v>
      </c>
      <c r="D45" s="30">
        <v>37</v>
      </c>
      <c r="E45" s="106">
        <v>0.3783783783783784</v>
      </c>
      <c r="F45" s="106">
        <v>1</v>
      </c>
      <c r="G45" s="30">
        <v>14</v>
      </c>
      <c r="H45" s="30">
        <v>130</v>
      </c>
    </row>
    <row r="46" spans="1:8" ht="17.25" customHeight="1" x14ac:dyDescent="0.2">
      <c r="A46" s="169" t="s">
        <v>32</v>
      </c>
      <c r="B46" s="170">
        <v>93</v>
      </c>
      <c r="C46" s="174">
        <v>0.35483870967741937</v>
      </c>
      <c r="D46" s="170">
        <v>77</v>
      </c>
      <c r="E46" s="174">
        <v>0.42857142857142855</v>
      </c>
      <c r="F46" s="174">
        <v>0.82795698924731187</v>
      </c>
      <c r="G46" s="170">
        <v>33</v>
      </c>
      <c r="H46" s="170">
        <v>226</v>
      </c>
    </row>
    <row r="47" spans="1:8" ht="17.25" customHeight="1" x14ac:dyDescent="0.2">
      <c r="A47" s="29" t="s">
        <v>31</v>
      </c>
      <c r="B47" s="30">
        <v>93</v>
      </c>
      <c r="C47" s="106">
        <v>0.35483870967741937</v>
      </c>
      <c r="D47" s="30">
        <v>77</v>
      </c>
      <c r="E47" s="106">
        <v>0.42857142857142855</v>
      </c>
      <c r="F47" s="106">
        <v>0.82795698924731187</v>
      </c>
      <c r="G47" s="30">
        <v>33</v>
      </c>
      <c r="H47" s="30">
        <v>226</v>
      </c>
    </row>
    <row r="48" spans="1:8" ht="17.25" customHeight="1" x14ac:dyDescent="0.2">
      <c r="A48" s="169" t="s">
        <v>60</v>
      </c>
      <c r="B48" s="170">
        <v>90</v>
      </c>
      <c r="C48" s="415">
        <v>0.24444444444444444</v>
      </c>
      <c r="D48" s="170">
        <v>90</v>
      </c>
      <c r="E48" s="415">
        <v>0.24444444444444444</v>
      </c>
      <c r="F48" s="415">
        <v>1</v>
      </c>
      <c r="G48" s="170">
        <v>22</v>
      </c>
      <c r="H48" s="170">
        <v>31</v>
      </c>
    </row>
    <row r="49" spans="1:8" ht="17.25" customHeight="1" x14ac:dyDescent="0.2">
      <c r="A49" s="29" t="s">
        <v>61</v>
      </c>
      <c r="B49" s="30">
        <v>90</v>
      </c>
      <c r="C49" s="106">
        <v>0.24444444444444444</v>
      </c>
      <c r="D49" s="30">
        <v>90</v>
      </c>
      <c r="E49" s="106">
        <v>0.24444444444444444</v>
      </c>
      <c r="F49" s="106">
        <v>1</v>
      </c>
      <c r="G49" s="30">
        <v>22</v>
      </c>
      <c r="H49" s="30">
        <v>31</v>
      </c>
    </row>
    <row r="50" spans="1:8" ht="17.25" customHeight="1" x14ac:dyDescent="0.2">
      <c r="A50" s="167" t="s">
        <v>135</v>
      </c>
      <c r="B50" s="171">
        <v>3099</v>
      </c>
      <c r="C50" s="175">
        <v>0.36979670861568248</v>
      </c>
      <c r="D50" s="171">
        <v>2954</v>
      </c>
      <c r="E50" s="175">
        <v>0.3879485443466486</v>
      </c>
      <c r="F50" s="175">
        <v>0.95321071313326877</v>
      </c>
      <c r="G50" s="171">
        <v>1146</v>
      </c>
      <c r="H50" s="171">
        <v>9722</v>
      </c>
    </row>
    <row r="51" spans="1:8" ht="18" customHeight="1" x14ac:dyDescent="0.2">
      <c r="A51" s="168" t="s">
        <v>97</v>
      </c>
      <c r="B51" s="30">
        <v>0</v>
      </c>
      <c r="C51" s="106" t="s">
        <v>75</v>
      </c>
      <c r="D51" s="30">
        <v>0</v>
      </c>
      <c r="E51" s="106" t="s">
        <v>75</v>
      </c>
      <c r="F51" s="106" t="s">
        <v>75</v>
      </c>
      <c r="G51" s="30">
        <v>0</v>
      </c>
      <c r="H51" s="293">
        <v>0</v>
      </c>
    </row>
    <row r="52" spans="1:8" ht="18" customHeight="1" x14ac:dyDescent="0.2">
      <c r="A52" s="355" t="s">
        <v>99</v>
      </c>
      <c r="B52" s="356">
        <v>10</v>
      </c>
      <c r="C52" s="360">
        <v>0.6</v>
      </c>
      <c r="D52" s="356">
        <v>10</v>
      </c>
      <c r="E52" s="360">
        <v>0.6</v>
      </c>
      <c r="F52" s="360">
        <v>1</v>
      </c>
      <c r="G52" s="356">
        <v>6</v>
      </c>
      <c r="H52" s="362">
        <v>6</v>
      </c>
    </row>
    <row r="53" spans="1:8" ht="21" customHeight="1" x14ac:dyDescent="0.2">
      <c r="A53" s="168" t="s">
        <v>88</v>
      </c>
      <c r="B53" s="30">
        <v>6</v>
      </c>
      <c r="C53" s="106">
        <v>0.66666666666666663</v>
      </c>
      <c r="D53" s="30">
        <v>6</v>
      </c>
      <c r="E53" s="106">
        <v>0.66666666666666663</v>
      </c>
      <c r="F53" s="106">
        <v>1</v>
      </c>
      <c r="G53" s="30">
        <v>4</v>
      </c>
      <c r="H53" s="30">
        <v>4</v>
      </c>
    </row>
    <row r="54" spans="1:8" ht="21" customHeight="1" x14ac:dyDescent="0.2">
      <c r="A54" s="37" t="s">
        <v>87</v>
      </c>
      <c r="B54" s="294">
        <v>7</v>
      </c>
      <c r="C54" s="107">
        <v>0.7142857142857143</v>
      </c>
      <c r="D54" s="294">
        <v>7</v>
      </c>
      <c r="E54" s="107">
        <v>0.7142857142857143</v>
      </c>
      <c r="F54" s="107">
        <v>1</v>
      </c>
      <c r="G54" s="294">
        <v>5</v>
      </c>
      <c r="H54" s="294">
        <v>5</v>
      </c>
    </row>
    <row r="55" spans="1:8" ht="28.5" customHeight="1" x14ac:dyDescent="0.2">
      <c r="A55" s="172" t="s">
        <v>93</v>
      </c>
      <c r="B55" s="173">
        <v>3122</v>
      </c>
      <c r="C55" s="176">
        <v>0.37187700192184497</v>
      </c>
      <c r="D55" s="173">
        <v>2977</v>
      </c>
      <c r="E55" s="176">
        <v>0.38998992274101446</v>
      </c>
      <c r="F55" s="176">
        <v>0.95355541319666881</v>
      </c>
      <c r="G55" s="173">
        <v>1161</v>
      </c>
      <c r="H55" s="173">
        <v>9737</v>
      </c>
    </row>
    <row r="56" spans="1:8" ht="30" customHeight="1" x14ac:dyDescent="0.2">
      <c r="A56" s="39" t="s">
        <v>146</v>
      </c>
    </row>
    <row r="57" spans="1:8" ht="18.75" customHeight="1" x14ac:dyDescent="0.2">
      <c r="E57" s="8"/>
      <c r="F57" s="8"/>
      <c r="G57" s="8"/>
      <c r="H57" s="8"/>
    </row>
    <row r="58" spans="1:8" ht="18.75" customHeight="1" x14ac:dyDescent="0.2"/>
    <row r="59" spans="1:8" ht="18.75" customHeight="1" x14ac:dyDescent="0.2"/>
    <row r="60" spans="1:8" ht="18.75" customHeight="1" x14ac:dyDescent="0.2"/>
    <row r="61" spans="1:8" ht="18.75" customHeight="1" x14ac:dyDescent="0.2"/>
    <row r="62" spans="1:8" ht="18.75" customHeight="1" x14ac:dyDescent="0.2"/>
    <row r="63" spans="1:8" ht="18.75" customHeight="1" x14ac:dyDescent="0.2"/>
    <row r="64" spans="1:8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2000" spans="7271:7271" ht="44.25" customHeight="1" x14ac:dyDescent="0.2">
      <c r="JSQ2000" s="22" t="s">
        <v>102</v>
      </c>
    </row>
  </sheetData>
  <sortState ref="A44:H45">
    <sortCondition ref="A43:A45"/>
  </sortState>
  <mergeCells count="2">
    <mergeCell ref="B7:H7"/>
    <mergeCell ref="A7:A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U66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2.28515625" style="13" customWidth="1"/>
    <col min="2" max="2" width="2.42578125" style="13" customWidth="1"/>
    <col min="3" max="10" width="11.42578125" style="13"/>
    <col min="11" max="11" width="23.42578125" style="13" bestFit="1" customWidth="1"/>
    <col min="12" max="12" width="20" style="13" bestFit="1" customWidth="1"/>
    <col min="13" max="15" width="11.42578125" style="13"/>
    <col min="16" max="16" width="11.42578125" style="13" customWidth="1"/>
    <col min="17" max="19" width="11.42578125" style="13"/>
    <col min="20" max="20" width="11.42578125" style="13" customWidth="1"/>
    <col min="21" max="21" width="2.28515625" style="13" customWidth="1"/>
    <col min="22" max="16384" width="11.42578125" style="13"/>
  </cols>
  <sheetData>
    <row r="2" spans="2:21" ht="12.7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21" ht="12.7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21" ht="12.7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21" ht="12.7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21" ht="12.75" customHeight="1" x14ac:dyDescent="0.2">
      <c r="B6" s="161"/>
      <c r="C6" s="505" t="str">
        <f xml:space="preserve"> "Inscritos totales por género
"&amp;TD!D1&amp;" semestre del "&amp;TD!C1</f>
        <v>Inscritos totales por género
I semestre del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21" ht="12.7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21" ht="12.7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21" ht="12.7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21" ht="12.7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21" ht="12.7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</row>
    <row r="12" spans="2:21" ht="12.75" customHeight="1" x14ac:dyDescent="0.2">
      <c r="B12" s="161"/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161"/>
    </row>
    <row r="13" spans="2:21" ht="12.75" customHeight="1" x14ac:dyDescent="0.2">
      <c r="B13" s="161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161"/>
    </row>
    <row r="14" spans="2:21" ht="12.75" customHeight="1" x14ac:dyDescent="0.2">
      <c r="B14" s="161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161"/>
    </row>
    <row r="15" spans="2:21" ht="12.75" customHeight="1" x14ac:dyDescent="0.2">
      <c r="B15" s="161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161"/>
    </row>
    <row r="16" spans="2:21" ht="12.75" customHeight="1" x14ac:dyDescent="0.2">
      <c r="B16" s="161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161"/>
    </row>
    <row r="17" spans="2:21" ht="12.75" customHeight="1" x14ac:dyDescent="0.2">
      <c r="B17" s="161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161"/>
    </row>
    <row r="18" spans="2:21" ht="12.75" customHeight="1" x14ac:dyDescent="0.2">
      <c r="B18" s="161"/>
      <c r="C18" s="287"/>
      <c r="D18" s="287"/>
      <c r="E18" s="287"/>
      <c r="F18" s="287"/>
      <c r="G18" s="287"/>
      <c r="H18" s="287"/>
      <c r="I18" s="287"/>
      <c r="J18" s="287"/>
      <c r="K18"/>
      <c r="L18"/>
      <c r="M18" s="287"/>
      <c r="N18" s="287"/>
      <c r="O18" s="287"/>
      <c r="P18" s="287"/>
      <c r="Q18" s="287"/>
      <c r="R18" s="287"/>
      <c r="S18" s="287"/>
      <c r="T18" s="287"/>
      <c r="U18" s="161"/>
    </row>
    <row r="19" spans="2:21" ht="12.75" customHeight="1" x14ac:dyDescent="0.2">
      <c r="B19" s="161"/>
      <c r="C19" s="287"/>
      <c r="D19" s="287"/>
      <c r="E19" s="287"/>
      <c r="F19" s="287"/>
      <c r="G19" s="287"/>
      <c r="H19" s="287"/>
      <c r="I19" s="287"/>
      <c r="J19" s="287"/>
      <c r="K19"/>
      <c r="L19"/>
      <c r="M19" s="287"/>
      <c r="N19" s="287"/>
      <c r="O19" s="287"/>
      <c r="P19" s="287"/>
      <c r="Q19" s="287"/>
      <c r="R19" s="287"/>
      <c r="S19" s="287"/>
      <c r="T19" s="287"/>
      <c r="U19" s="161"/>
    </row>
    <row r="20" spans="2:21" ht="12.75" customHeight="1" x14ac:dyDescent="0.2">
      <c r="B20" s="161"/>
      <c r="C20" s="287"/>
      <c r="D20" s="287"/>
      <c r="E20" s="287"/>
      <c r="F20" s="287"/>
      <c r="G20" s="287"/>
      <c r="H20" s="287"/>
      <c r="I20" s="287"/>
      <c r="J20" s="287"/>
      <c r="K20"/>
      <c r="L20"/>
      <c r="M20" s="287"/>
      <c r="N20" s="287"/>
      <c r="O20" s="287"/>
      <c r="P20" s="287"/>
      <c r="Q20" s="287"/>
      <c r="R20" s="287"/>
      <c r="S20" s="287"/>
      <c r="T20" s="287"/>
      <c r="U20" s="161"/>
    </row>
    <row r="21" spans="2:21" ht="12.75" customHeight="1" x14ac:dyDescent="0.2">
      <c r="B21" s="161"/>
      <c r="C21" s="287"/>
      <c r="D21" s="287"/>
      <c r="E21" s="287"/>
      <c r="F21" s="287"/>
      <c r="G21" s="287"/>
      <c r="H21" s="287"/>
      <c r="I21" s="287"/>
      <c r="J21" s="287"/>
      <c r="K21"/>
      <c r="L21"/>
      <c r="M21" s="287"/>
      <c r="N21" s="287"/>
      <c r="O21" s="287"/>
      <c r="P21" s="287"/>
      <c r="Q21" s="287"/>
      <c r="R21" s="287"/>
      <c r="S21" s="287"/>
      <c r="T21" s="287"/>
      <c r="U21" s="161"/>
    </row>
    <row r="22" spans="2:21" ht="12.75" customHeight="1" x14ac:dyDescent="0.2">
      <c r="B22" s="161"/>
      <c r="C22" s="287"/>
      <c r="D22" s="287"/>
      <c r="E22" s="287"/>
      <c r="F22" s="287"/>
      <c r="G22" s="287"/>
      <c r="H22" s="287"/>
      <c r="I22" s="287"/>
      <c r="J22" s="287"/>
      <c r="K22"/>
      <c r="L22"/>
      <c r="M22" s="287"/>
      <c r="N22" s="287"/>
      <c r="O22" s="287"/>
      <c r="P22" s="287"/>
      <c r="Q22" s="287"/>
      <c r="R22" s="287"/>
      <c r="S22" s="287"/>
      <c r="T22" s="287"/>
      <c r="U22" s="161"/>
    </row>
    <row r="23" spans="2:21" ht="12.75" customHeight="1" x14ac:dyDescent="0.2">
      <c r="B23" s="161"/>
      <c r="C23" s="287"/>
      <c r="D23" s="287"/>
      <c r="E23" s="287"/>
      <c r="F23" s="287"/>
      <c r="G23" s="287"/>
      <c r="H23" s="287"/>
      <c r="I23" s="287"/>
      <c r="J23" s="287"/>
      <c r="K23"/>
      <c r="L23"/>
      <c r="M23" s="287"/>
      <c r="N23" s="287"/>
      <c r="O23" s="287"/>
      <c r="P23" s="287"/>
      <c r="Q23" s="287"/>
      <c r="R23" s="287"/>
      <c r="S23" s="287"/>
      <c r="T23" s="287"/>
      <c r="U23" s="161"/>
    </row>
    <row r="24" spans="2:21" ht="12.75" customHeight="1" x14ac:dyDescent="0.2">
      <c r="B24" s="161"/>
      <c r="C24" s="287"/>
      <c r="D24" s="287"/>
      <c r="E24" s="287"/>
      <c r="F24" s="287"/>
      <c r="G24" s="287"/>
      <c r="H24" s="287"/>
      <c r="I24" s="287"/>
      <c r="J24" s="287"/>
      <c r="K24"/>
      <c r="L24"/>
      <c r="M24" s="287"/>
      <c r="N24" s="287"/>
      <c r="O24" s="287"/>
      <c r="P24" s="287"/>
      <c r="Q24" s="287"/>
      <c r="R24" s="287"/>
      <c r="S24" s="287"/>
      <c r="T24" s="287"/>
      <c r="U24" s="161"/>
    </row>
    <row r="25" spans="2:21" ht="12.75" customHeight="1" x14ac:dyDescent="0.2">
      <c r="B25" s="161"/>
      <c r="C25" s="287"/>
      <c r="D25" s="287"/>
      <c r="E25" s="287"/>
      <c r="F25" s="287"/>
      <c r="G25" s="287"/>
      <c r="H25" s="287"/>
      <c r="I25" s="287"/>
      <c r="J25" s="287"/>
      <c r="K25"/>
      <c r="L25"/>
      <c r="M25" s="287"/>
      <c r="N25" s="287"/>
      <c r="O25" s="287"/>
      <c r="P25" s="287"/>
      <c r="Q25" s="287"/>
      <c r="R25" s="287"/>
      <c r="S25" s="287"/>
      <c r="T25" s="287"/>
      <c r="U25" s="161"/>
    </row>
    <row r="26" spans="2:21" ht="12.75" customHeight="1" x14ac:dyDescent="0.2">
      <c r="B26" s="161"/>
      <c r="C26" s="287"/>
      <c r="D26" s="287"/>
      <c r="E26" s="287"/>
      <c r="F26" s="287"/>
      <c r="G26" s="287"/>
      <c r="H26" s="287"/>
      <c r="I26" s="287"/>
      <c r="J26" s="287"/>
      <c r="K26"/>
      <c r="L26"/>
      <c r="M26" s="287"/>
      <c r="N26" s="287"/>
      <c r="O26" s="287"/>
      <c r="P26" s="287"/>
      <c r="Q26" s="287"/>
      <c r="R26" s="287"/>
      <c r="S26" s="287"/>
      <c r="T26" s="287"/>
      <c r="U26" s="161"/>
    </row>
    <row r="27" spans="2:21" ht="12.75" customHeight="1" x14ac:dyDescent="0.2">
      <c r="B27" s="161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161"/>
    </row>
    <row r="28" spans="2:21" ht="12.75" customHeight="1" x14ac:dyDescent="0.2">
      <c r="B28" s="161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161"/>
    </row>
    <row r="29" spans="2:21" ht="12.75" customHeight="1" x14ac:dyDescent="0.2">
      <c r="B29" s="161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161"/>
    </row>
    <row r="30" spans="2:21" ht="12.75" customHeight="1" x14ac:dyDescent="0.2">
      <c r="B30" s="161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161"/>
    </row>
    <row r="31" spans="2:21" ht="12.75" customHeight="1" x14ac:dyDescent="0.2">
      <c r="B31" s="161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161"/>
    </row>
    <row r="32" spans="2:21" ht="12.75" customHeight="1" x14ac:dyDescent="0.2">
      <c r="B32" s="161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161"/>
    </row>
    <row r="33" spans="2:21" ht="12.75" customHeight="1" x14ac:dyDescent="0.2">
      <c r="B33" s="161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161"/>
    </row>
    <row r="34" spans="2:21" ht="12.75" customHeight="1" x14ac:dyDescent="0.2">
      <c r="B34" s="161"/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161"/>
    </row>
    <row r="35" spans="2:21" ht="12.75" customHeight="1" x14ac:dyDescent="0.2">
      <c r="B35" s="161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161"/>
    </row>
    <row r="36" spans="2:21" ht="12.75" customHeight="1" x14ac:dyDescent="0.2">
      <c r="B36" s="161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161"/>
    </row>
    <row r="37" spans="2:21" ht="12.75" customHeight="1" x14ac:dyDescent="0.2">
      <c r="B37" s="161"/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161"/>
    </row>
    <row r="38" spans="2:21" ht="12.75" customHeight="1" x14ac:dyDescent="0.2">
      <c r="B38" s="161"/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161"/>
    </row>
    <row r="39" spans="2:21" ht="12.75" customHeight="1" x14ac:dyDescent="0.2">
      <c r="B39" s="161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161"/>
    </row>
    <row r="40" spans="2:21" ht="18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</row>
    <row r="41" spans="2:21" ht="19.5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</row>
    <row r="42" spans="2:21" ht="19.5" x14ac:dyDescent="0.2">
      <c r="B42" s="16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161"/>
    </row>
    <row r="43" spans="2:21" ht="19.5" x14ac:dyDescent="0.2">
      <c r="B43" s="161"/>
      <c r="C43" s="498" t="s">
        <v>139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</row>
    <row r="44" spans="2:21" ht="18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</row>
    <row r="45" spans="2:21" ht="18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</row>
    <row r="51" spans="9:15" x14ac:dyDescent="0.2">
      <c r="I51" s="15"/>
      <c r="J51" s="15"/>
      <c r="K51" s="15"/>
      <c r="L51" s="15"/>
      <c r="M51" s="15"/>
      <c r="N51" s="15"/>
      <c r="O51" s="15"/>
    </row>
    <row r="52" spans="9:15" x14ac:dyDescent="0.2">
      <c r="I52" s="15"/>
      <c r="J52" s="15"/>
      <c r="K52" s="15"/>
      <c r="L52" s="15"/>
      <c r="M52" s="15"/>
      <c r="N52" s="15"/>
      <c r="O52" s="15"/>
    </row>
    <row r="53" spans="9:15" x14ac:dyDescent="0.2">
      <c r="I53" s="15"/>
      <c r="J53" s="15"/>
      <c r="K53" s="15"/>
      <c r="L53" s="15"/>
      <c r="M53" s="15"/>
      <c r="N53" s="15"/>
      <c r="O53" s="15"/>
    </row>
    <row r="54" spans="9:15" x14ac:dyDescent="0.2">
      <c r="I54" s="15"/>
      <c r="J54" s="15"/>
      <c r="K54" s="15"/>
      <c r="L54" s="15"/>
      <c r="M54" s="15"/>
      <c r="N54" s="15"/>
      <c r="O54" s="15"/>
    </row>
    <row r="55" spans="9:15" x14ac:dyDescent="0.2">
      <c r="I55" s="15"/>
      <c r="J55" s="15"/>
      <c r="K55" s="15"/>
      <c r="L55" s="15"/>
      <c r="M55" s="15"/>
      <c r="N55" s="15"/>
      <c r="O55" s="15"/>
    </row>
    <row r="56" spans="9:15" x14ac:dyDescent="0.2">
      <c r="I56" s="15"/>
      <c r="J56" s="15"/>
      <c r="K56" s="15"/>
      <c r="L56" s="15"/>
      <c r="M56" s="15"/>
      <c r="N56" s="15"/>
      <c r="O56" s="15"/>
    </row>
    <row r="57" spans="9:15" x14ac:dyDescent="0.2">
      <c r="I57" s="15"/>
      <c r="J57" s="15"/>
      <c r="K57" s="15"/>
      <c r="L57" s="15"/>
      <c r="M57" s="15"/>
      <c r="N57" s="15"/>
      <c r="O57" s="15"/>
    </row>
    <row r="58" spans="9:15" x14ac:dyDescent="0.2">
      <c r="I58" s="15"/>
      <c r="J58" s="15"/>
      <c r="K58" s="15"/>
      <c r="L58" s="15"/>
      <c r="M58" s="15"/>
      <c r="N58" s="15"/>
      <c r="O58" s="15"/>
    </row>
    <row r="59" spans="9:15" x14ac:dyDescent="0.2">
      <c r="I59" s="15"/>
      <c r="J59" s="15"/>
      <c r="K59" s="15"/>
      <c r="L59" s="15"/>
      <c r="M59" s="15"/>
      <c r="N59" s="15"/>
      <c r="O59" s="15"/>
    </row>
    <row r="60" spans="9:15" x14ac:dyDescent="0.2">
      <c r="I60" s="15"/>
      <c r="J60" s="15"/>
      <c r="K60" s="15"/>
      <c r="L60" s="15"/>
      <c r="M60" s="15"/>
      <c r="N60" s="15"/>
      <c r="O60" s="15"/>
    </row>
    <row r="61" spans="9:15" x14ac:dyDescent="0.2">
      <c r="I61" s="15"/>
      <c r="J61" s="15"/>
      <c r="K61" s="15"/>
      <c r="L61" s="15"/>
      <c r="M61" s="15"/>
      <c r="N61" s="15"/>
      <c r="O61" s="15"/>
    </row>
    <row r="62" spans="9:15" x14ac:dyDescent="0.2">
      <c r="I62" s="15"/>
      <c r="J62" s="15"/>
      <c r="K62" s="15"/>
      <c r="L62" s="15"/>
      <c r="M62" s="15"/>
      <c r="N62" s="15"/>
      <c r="O62" s="15"/>
    </row>
    <row r="63" spans="9:15" x14ac:dyDescent="0.2">
      <c r="I63" s="15"/>
      <c r="J63" s="15"/>
      <c r="K63" s="15"/>
      <c r="L63" s="15"/>
      <c r="M63" s="15"/>
      <c r="N63" s="15"/>
      <c r="O63" s="15"/>
    </row>
    <row r="64" spans="9:15" x14ac:dyDescent="0.2">
      <c r="I64" s="15"/>
      <c r="J64" s="15"/>
      <c r="K64" s="15"/>
      <c r="L64" s="15"/>
      <c r="M64" s="15"/>
      <c r="N64" s="15"/>
      <c r="O64" s="15"/>
    </row>
    <row r="65" spans="9:15" x14ac:dyDescent="0.2">
      <c r="I65" s="15"/>
      <c r="J65" s="15"/>
      <c r="K65" s="15"/>
      <c r="L65" s="15"/>
      <c r="M65" s="15"/>
      <c r="N65" s="15"/>
      <c r="O65" s="15"/>
    </row>
    <row r="66" spans="9:15" x14ac:dyDescent="0.2">
      <c r="I66" s="15"/>
      <c r="J66" s="15"/>
      <c r="K66" s="15"/>
      <c r="L66" s="15"/>
      <c r="M66" s="15"/>
      <c r="N66" s="15"/>
      <c r="O66" s="15"/>
    </row>
  </sheetData>
  <mergeCells count="2">
    <mergeCell ref="C6:T9"/>
    <mergeCell ref="C43:T43"/>
  </mergeCell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B2:AI61"/>
  <sheetViews>
    <sheetView zoomScale="60" zoomScaleNormal="60" workbookViewId="0">
      <selection activeCell="C10" sqref="C10"/>
    </sheetView>
  </sheetViews>
  <sheetFormatPr baseColWidth="10" defaultColWidth="11.42578125" defaultRowHeight="12.75" x14ac:dyDescent="0.2"/>
  <cols>
    <col min="1" max="1" width="2.5703125" style="13" customWidth="1"/>
    <col min="2" max="2" width="2.42578125" style="13" customWidth="1"/>
    <col min="3" max="8" width="11.42578125" style="13"/>
    <col min="9" max="9" width="37.5703125" style="13" customWidth="1"/>
    <col min="10" max="10" width="40.85546875" style="13" bestFit="1" customWidth="1"/>
    <col min="11" max="11" width="29" style="13" bestFit="1" customWidth="1"/>
    <col min="12" max="12" width="13" style="13" bestFit="1" customWidth="1"/>
    <col min="13" max="13" width="16.28515625" style="13" bestFit="1" customWidth="1"/>
    <col min="14" max="14" width="12.28515625" style="13" bestFit="1" customWidth="1"/>
    <col min="15" max="18" width="11.42578125" style="13"/>
    <col min="19" max="19" width="11.42578125" style="13" customWidth="1"/>
    <col min="20" max="20" width="11.42578125" style="13"/>
    <col min="21" max="21" width="2.42578125" style="13" customWidth="1"/>
    <col min="22" max="24" width="11.42578125" style="13"/>
    <col min="25" max="25" width="37.85546875" style="13" bestFit="1" customWidth="1"/>
    <col min="26" max="26" width="23.140625" style="13" bestFit="1" customWidth="1"/>
    <col min="27" max="27" width="5" style="13" bestFit="1" customWidth="1"/>
    <col min="28" max="28" width="12.42578125" style="13" bestFit="1" customWidth="1"/>
    <col min="29" max="16384" width="11.42578125" style="13"/>
  </cols>
  <sheetData>
    <row r="2" spans="2:35" ht="13.5" customHeight="1" x14ac:dyDescent="0.5">
      <c r="B2" s="161"/>
      <c r="C2" s="161"/>
      <c r="D2" s="16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1"/>
      <c r="S2" s="161"/>
      <c r="T2" s="161"/>
      <c r="U2" s="161"/>
    </row>
    <row r="3" spans="2:35" ht="13.5" customHeight="1" x14ac:dyDescent="0.2">
      <c r="B3" s="161"/>
      <c r="C3" s="31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1"/>
      <c r="T3" s="31"/>
      <c r="U3" s="161"/>
    </row>
    <row r="4" spans="2:35" ht="13.5" customHeight="1" x14ac:dyDescent="0.2">
      <c r="B4" s="161"/>
      <c r="C4" s="31"/>
      <c r="D4" s="31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1"/>
      <c r="T4" s="31"/>
      <c r="U4" s="161"/>
    </row>
    <row r="5" spans="2:35" ht="13.5" customHeight="1" x14ac:dyDescent="0.2">
      <c r="B5" s="161"/>
      <c r="C5" s="31"/>
      <c r="D5" s="3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1"/>
      <c r="T5" s="31"/>
      <c r="U5" s="161"/>
    </row>
    <row r="6" spans="2:35" ht="13.5" customHeight="1" x14ac:dyDescent="0.2">
      <c r="B6" s="161"/>
      <c r="C6" s="505" t="str">
        <f>+"Inscritos totales por género y división académica
"&amp;TD!D1&amp;" semestre de "&amp;TD!C1</f>
        <v>Inscritos totales por género y división académica
I semestre de 2026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161"/>
    </row>
    <row r="7" spans="2:35" ht="13.5" customHeight="1" x14ac:dyDescent="0.2">
      <c r="B7" s="161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161"/>
    </row>
    <row r="8" spans="2:35" ht="13.5" customHeight="1" x14ac:dyDescent="0.2">
      <c r="B8" s="161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161"/>
    </row>
    <row r="9" spans="2:35" ht="13.5" customHeight="1" x14ac:dyDescent="0.2">
      <c r="B9" s="161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161"/>
    </row>
    <row r="10" spans="2:35" ht="13.5" customHeight="1" x14ac:dyDescent="0.2">
      <c r="B10" s="161"/>
      <c r="C10" s="31"/>
      <c r="D10" s="31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1"/>
      <c r="T10" s="31"/>
      <c r="U10" s="161"/>
    </row>
    <row r="11" spans="2:35" ht="13.5" customHeight="1" x14ac:dyDescent="0.2">
      <c r="B11" s="161"/>
      <c r="C11" s="31"/>
      <c r="D11" s="31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1"/>
      <c r="T11" s="31"/>
      <c r="U11" s="161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</row>
    <row r="12" spans="2:35" ht="13.5" customHeight="1" x14ac:dyDescent="0.2">
      <c r="B12" s="161"/>
      <c r="C12" s="31"/>
      <c r="D12" s="31"/>
      <c r="E12" s="34"/>
      <c r="F12" s="34"/>
      <c r="G12" s="34"/>
      <c r="H12" s="34"/>
      <c r="I12" s="301"/>
      <c r="J12" s="301"/>
      <c r="K12" s="301"/>
      <c r="L12" s="301"/>
      <c r="M12" s="301"/>
      <c r="N12" s="301"/>
      <c r="O12" s="34"/>
      <c r="P12" s="34"/>
      <c r="Q12" s="34"/>
      <c r="R12" s="34"/>
      <c r="S12" s="31"/>
      <c r="T12" s="31"/>
      <c r="U12" s="161"/>
      <c r="AC12" s="117"/>
      <c r="AD12" s="117"/>
      <c r="AE12" s="117"/>
      <c r="AF12" s="117"/>
      <c r="AG12" s="117"/>
      <c r="AH12" s="117"/>
      <c r="AI12" s="117"/>
    </row>
    <row r="13" spans="2:35" ht="13.5" customHeight="1" x14ac:dyDescent="0.2">
      <c r="B13" s="161"/>
      <c r="C13" s="31"/>
      <c r="D13" s="31"/>
      <c r="E13" s="31"/>
      <c r="F13" s="31"/>
      <c r="G13" s="31"/>
      <c r="H13" s="31"/>
      <c r="I13" s="298"/>
      <c r="J13" s="309">
        <v>4</v>
      </c>
      <c r="K13" s="309">
        <v>5</v>
      </c>
      <c r="L13" s="298"/>
      <c r="M13" s="298"/>
      <c r="N13" s="298"/>
      <c r="O13" s="31"/>
      <c r="P13" s="31"/>
      <c r="Q13" s="31"/>
      <c r="R13" s="31"/>
      <c r="S13" s="31"/>
      <c r="T13" s="31"/>
      <c r="U13" s="161"/>
      <c r="AC13" s="117"/>
      <c r="AD13" s="117"/>
      <c r="AE13" s="117"/>
      <c r="AF13" s="117"/>
      <c r="AG13" s="117"/>
      <c r="AH13" s="117"/>
      <c r="AI13" s="117"/>
    </row>
    <row r="14" spans="2:35" ht="13.5" customHeight="1" x14ac:dyDescent="0.2">
      <c r="B14" s="16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161"/>
      <c r="AC14" s="117"/>
      <c r="AD14" s="117"/>
      <c r="AE14" s="117"/>
      <c r="AF14" s="117"/>
      <c r="AG14" s="117"/>
      <c r="AH14" s="117"/>
      <c r="AI14" s="117"/>
    </row>
    <row r="15" spans="2:35" ht="13.5" customHeight="1" x14ac:dyDescent="0.2">
      <c r="B15" s="161"/>
      <c r="C15" s="31"/>
      <c r="D15" s="31"/>
      <c r="E15" s="31"/>
      <c r="F15" s="31"/>
      <c r="G15" s="31"/>
      <c r="H15" s="31"/>
      <c r="I15" s="31"/>
      <c r="J15"/>
      <c r="K15"/>
      <c r="L15"/>
      <c r="M15"/>
      <c r="N15" s="31"/>
      <c r="O15" s="31"/>
      <c r="P15" s="31"/>
      <c r="Q15" s="31"/>
      <c r="R15" s="31"/>
      <c r="S15" s="31"/>
      <c r="T15" s="31"/>
      <c r="U15" s="161"/>
      <c r="AC15" s="117"/>
      <c r="AD15" s="117"/>
      <c r="AE15" s="117"/>
      <c r="AF15" s="117"/>
      <c r="AG15" s="117"/>
      <c r="AH15" s="117"/>
      <c r="AI15" s="117"/>
    </row>
    <row r="16" spans="2:35" ht="13.5" customHeight="1" x14ac:dyDescent="0.2">
      <c r="B16" s="161"/>
      <c r="C16" s="31"/>
      <c r="D16" s="31"/>
      <c r="E16" s="31"/>
      <c r="F16" s="31"/>
      <c r="G16" s="31"/>
      <c r="H16" s="31"/>
      <c r="I16" s="31"/>
      <c r="J16" s="445"/>
      <c r="K16"/>
      <c r="L16"/>
      <c r="M16"/>
      <c r="N16" s="31"/>
      <c r="O16" s="31"/>
      <c r="P16" s="31"/>
      <c r="Q16" s="31"/>
      <c r="R16" s="31"/>
      <c r="S16" s="31"/>
      <c r="T16" s="31"/>
      <c r="U16" s="161"/>
      <c r="AC16" s="117"/>
      <c r="AD16" s="117"/>
      <c r="AE16" s="117"/>
      <c r="AF16" s="117"/>
      <c r="AG16" s="117"/>
      <c r="AH16" s="117"/>
      <c r="AI16" s="117"/>
    </row>
    <row r="17" spans="2:35" ht="13.5" customHeight="1" x14ac:dyDescent="0.2">
      <c r="B17" s="161"/>
      <c r="C17" s="31"/>
      <c r="D17" s="31"/>
      <c r="E17" s="31"/>
      <c r="F17" s="31"/>
      <c r="G17" s="31"/>
      <c r="H17" s="31"/>
      <c r="I17" s="31"/>
      <c r="J17" s="445"/>
      <c r="K17"/>
      <c r="L17"/>
      <c r="M17"/>
      <c r="N17" s="31"/>
      <c r="O17" s="31"/>
      <c r="P17" s="31"/>
      <c r="Q17" s="31"/>
      <c r="R17" s="31"/>
      <c r="S17" s="31"/>
      <c r="T17" s="31"/>
      <c r="U17" s="161"/>
      <c r="AC17" s="117"/>
      <c r="AD17" s="117"/>
      <c r="AE17" s="117"/>
      <c r="AF17" s="117"/>
      <c r="AG17" s="117"/>
      <c r="AH17" s="117"/>
      <c r="AI17" s="117"/>
    </row>
    <row r="18" spans="2:35" ht="13.5" customHeight="1" x14ac:dyDescent="0.2">
      <c r="B18" s="161"/>
      <c r="C18" s="31"/>
      <c r="D18" s="31"/>
      <c r="E18" s="31"/>
      <c r="F18" s="31"/>
      <c r="G18" s="31"/>
      <c r="H18" s="31"/>
      <c r="I18" s="31"/>
      <c r="J18"/>
      <c r="K18"/>
      <c r="L18"/>
      <c r="M18"/>
      <c r="N18" s="31"/>
      <c r="O18" s="31"/>
      <c r="P18" s="31"/>
      <c r="Q18" s="31"/>
      <c r="R18" s="31"/>
      <c r="S18" s="31"/>
      <c r="T18" s="31"/>
      <c r="U18" s="161"/>
      <c r="AC18" s="117"/>
      <c r="AD18" s="117"/>
      <c r="AE18" s="117"/>
      <c r="AF18" s="117"/>
      <c r="AG18" s="117"/>
      <c r="AH18" s="117"/>
      <c r="AI18" s="117"/>
    </row>
    <row r="19" spans="2:35" ht="13.5" customHeight="1" x14ac:dyDescent="0.2">
      <c r="B19" s="161"/>
      <c r="C19" s="31"/>
      <c r="D19" s="31"/>
      <c r="E19" s="31"/>
      <c r="F19" s="31"/>
      <c r="G19" s="31"/>
      <c r="H19" s="31"/>
      <c r="I19" s="31"/>
      <c r="J19"/>
      <c r="K19"/>
      <c r="L19"/>
      <c r="M19"/>
      <c r="N19"/>
      <c r="O19" s="31"/>
      <c r="P19" s="31"/>
      <c r="Q19" s="31"/>
      <c r="R19" s="31"/>
      <c r="S19" s="31"/>
      <c r="T19" s="31"/>
      <c r="U19" s="161"/>
      <c r="AC19" s="117"/>
      <c r="AD19" s="117"/>
      <c r="AE19" s="117"/>
      <c r="AF19" s="117"/>
      <c r="AG19" s="117"/>
      <c r="AH19" s="117"/>
      <c r="AI19" s="117"/>
    </row>
    <row r="20" spans="2:35" ht="13.5" customHeight="1" x14ac:dyDescent="0.2">
      <c r="B20" s="161"/>
      <c r="C20" s="31"/>
      <c r="D20" s="31"/>
      <c r="E20" s="31"/>
      <c r="F20" s="31"/>
      <c r="G20" s="31"/>
      <c r="H20" s="31"/>
      <c r="I20" s="31"/>
      <c r="J20"/>
      <c r="K20"/>
      <c r="L20"/>
      <c r="M20"/>
      <c r="N20" s="286"/>
      <c r="O20" s="433"/>
      <c r="P20" s="433"/>
      <c r="Q20" s="433"/>
      <c r="R20" s="433"/>
      <c r="S20" s="433"/>
      <c r="T20" s="433"/>
      <c r="U20" s="434"/>
      <c r="V20" s="435"/>
      <c r="W20" s="435"/>
      <c r="X20" s="435"/>
      <c r="Y20" s="435"/>
      <c r="Z20" s="435"/>
      <c r="AA20" s="435"/>
      <c r="AB20" s="435"/>
      <c r="AC20" s="436"/>
      <c r="AD20" s="436"/>
      <c r="AE20" s="436"/>
      <c r="AF20" s="436"/>
      <c r="AG20" s="436"/>
      <c r="AH20" s="436"/>
      <c r="AI20" s="436"/>
    </row>
    <row r="21" spans="2:35" ht="13.5" customHeight="1" x14ac:dyDescent="0.2">
      <c r="B21" s="161"/>
      <c r="C21" s="60"/>
      <c r="D21" s="61"/>
      <c r="E21" s="61"/>
      <c r="F21" s="61"/>
      <c r="G21" s="61"/>
      <c r="H21" s="31"/>
      <c r="I21" s="31"/>
      <c r="J21"/>
      <c r="K21"/>
      <c r="L21"/>
      <c r="M21"/>
      <c r="N21"/>
      <c r="O21" s="31"/>
      <c r="P21" s="61"/>
      <c r="Q21" s="61"/>
      <c r="R21" s="61"/>
      <c r="S21" s="61"/>
      <c r="T21" s="61"/>
      <c r="U21" s="161"/>
      <c r="AC21" s="117"/>
      <c r="AD21" s="117"/>
      <c r="AE21" s="117"/>
      <c r="AF21" s="117"/>
      <c r="AG21" s="117"/>
      <c r="AH21" s="117"/>
      <c r="AI21" s="117"/>
    </row>
    <row r="22" spans="2:35" ht="13.5" customHeight="1" x14ac:dyDescent="0.2">
      <c r="B22" s="161"/>
      <c r="C22" s="61"/>
      <c r="D22" s="61"/>
      <c r="E22" s="61"/>
      <c r="F22" s="61"/>
      <c r="G22" s="61"/>
      <c r="H22" s="31"/>
      <c r="I22" s="31"/>
      <c r="J22"/>
      <c r="K22"/>
      <c r="L22"/>
      <c r="M22"/>
      <c r="N22"/>
      <c r="O22" s="31"/>
      <c r="P22" s="61"/>
      <c r="Q22" s="61"/>
      <c r="R22" s="61"/>
      <c r="S22" s="61"/>
      <c r="T22" s="61"/>
      <c r="U22" s="161"/>
      <c r="AC22" s="117"/>
      <c r="AD22" s="117"/>
      <c r="AE22" s="117"/>
      <c r="AF22" s="117"/>
      <c r="AG22" s="117"/>
      <c r="AH22" s="117"/>
      <c r="AI22" s="117"/>
    </row>
    <row r="23" spans="2:35" ht="13.5" customHeight="1" x14ac:dyDescent="0.2">
      <c r="B23" s="161"/>
      <c r="C23" s="61"/>
      <c r="D23" s="61"/>
      <c r="E23" s="61"/>
      <c r="F23" s="61"/>
      <c r="G23" s="61"/>
      <c r="H23" s="31"/>
      <c r="I23" s="31"/>
      <c r="J23"/>
      <c r="K23"/>
      <c r="L23"/>
      <c r="M23"/>
      <c r="N23"/>
      <c r="O23" s="31"/>
      <c r="P23" s="61"/>
      <c r="Q23" s="61"/>
      <c r="R23" s="61"/>
      <c r="S23" s="61"/>
      <c r="T23" s="61"/>
      <c r="U23" s="161"/>
      <c r="AC23" s="117"/>
      <c r="AD23" s="117"/>
      <c r="AE23" s="117"/>
      <c r="AF23" s="117"/>
      <c r="AG23" s="117"/>
      <c r="AH23" s="117"/>
      <c r="AI23" s="117"/>
    </row>
    <row r="24" spans="2:35" ht="13.5" customHeight="1" x14ac:dyDescent="0.2">
      <c r="B24" s="161"/>
      <c r="C24" s="61"/>
      <c r="D24" s="61"/>
      <c r="E24" s="61"/>
      <c r="F24" s="61"/>
      <c r="G24" s="61"/>
      <c r="H24" s="31"/>
      <c r="I24" s="31"/>
      <c r="J24"/>
      <c r="K24"/>
      <c r="L24"/>
      <c r="M24"/>
      <c r="N24"/>
      <c r="O24" s="31"/>
      <c r="P24" s="61"/>
      <c r="Q24" s="61"/>
      <c r="R24" s="61"/>
      <c r="S24" s="61"/>
      <c r="T24" s="61"/>
      <c r="U24" s="161"/>
      <c r="AC24" s="117"/>
      <c r="AD24" s="117"/>
      <c r="AE24" s="117"/>
      <c r="AF24" s="117"/>
      <c r="AG24" s="117"/>
      <c r="AH24" s="117"/>
      <c r="AI24" s="117"/>
    </row>
    <row r="25" spans="2:35" ht="13.5" customHeight="1" x14ac:dyDescent="0.2">
      <c r="B25" s="161"/>
      <c r="C25" s="61"/>
      <c r="D25" s="61"/>
      <c r="E25" s="61"/>
      <c r="F25" s="61"/>
      <c r="G25" s="61"/>
      <c r="H25" s="31"/>
      <c r="I25" s="31"/>
      <c r="J25"/>
      <c r="K25"/>
      <c r="L25"/>
      <c r="M25"/>
      <c r="N25"/>
      <c r="O25" s="31"/>
      <c r="P25" s="61"/>
      <c r="Q25" s="61"/>
      <c r="R25" s="61"/>
      <c r="S25" s="61"/>
      <c r="T25" s="61"/>
      <c r="U25" s="161"/>
      <c r="AC25" s="117"/>
      <c r="AD25" s="117"/>
      <c r="AE25" s="117"/>
      <c r="AF25" s="117"/>
      <c r="AG25" s="117"/>
      <c r="AH25" s="117"/>
      <c r="AI25" s="117"/>
    </row>
    <row r="26" spans="2:35" ht="13.5" customHeight="1" x14ac:dyDescent="0.2">
      <c r="B26" s="161"/>
      <c r="C26" s="61"/>
      <c r="D26" s="61"/>
      <c r="E26" s="61"/>
      <c r="F26" s="61"/>
      <c r="G26" s="61"/>
      <c r="H26" s="31"/>
      <c r="I26" s="31"/>
      <c r="J26"/>
      <c r="K26"/>
      <c r="L26"/>
      <c r="M26"/>
      <c r="N26"/>
      <c r="O26" s="31"/>
      <c r="P26" s="61"/>
      <c r="Q26" s="61"/>
      <c r="R26" s="61"/>
      <c r="S26" s="61"/>
      <c r="T26" s="61"/>
      <c r="U26" s="161"/>
      <c r="AC26" s="117"/>
      <c r="AD26" s="117"/>
      <c r="AE26" s="117"/>
      <c r="AF26" s="117"/>
      <c r="AG26" s="117"/>
      <c r="AH26" s="117"/>
      <c r="AI26" s="117"/>
    </row>
    <row r="27" spans="2:35" ht="13.5" customHeight="1" x14ac:dyDescent="0.2">
      <c r="B27" s="161"/>
      <c r="C27" s="31"/>
      <c r="D27" s="31"/>
      <c r="E27" s="31"/>
      <c r="F27" s="31"/>
      <c r="G27" s="31"/>
      <c r="H27" s="31"/>
      <c r="I27" s="31"/>
      <c r="J27"/>
      <c r="K27"/>
      <c r="L27"/>
      <c r="M27"/>
      <c r="N27"/>
      <c r="O27" s="31"/>
      <c r="P27" s="31"/>
      <c r="Q27" s="31"/>
      <c r="R27" s="31"/>
      <c r="S27" s="31"/>
      <c r="T27" s="31"/>
      <c r="U27" s="161"/>
      <c r="AC27" s="117"/>
      <c r="AD27" s="117"/>
      <c r="AE27" s="117"/>
      <c r="AF27" s="117"/>
      <c r="AG27" s="117"/>
      <c r="AH27" s="117"/>
      <c r="AI27" s="117"/>
    </row>
    <row r="28" spans="2:35" ht="13.5" customHeight="1" x14ac:dyDescent="0.2">
      <c r="B28" s="161"/>
      <c r="C28" s="31"/>
      <c r="D28" s="31"/>
      <c r="E28" s="31"/>
      <c r="F28" s="31"/>
      <c r="G28" s="31"/>
      <c r="H28" s="31"/>
      <c r="I28" s="31"/>
      <c r="J28"/>
      <c r="K28"/>
      <c r="L28"/>
      <c r="M28"/>
      <c r="N28"/>
      <c r="O28" s="31"/>
      <c r="P28" s="31"/>
      <c r="Q28" s="31"/>
      <c r="R28" s="31"/>
      <c r="S28" s="31"/>
      <c r="T28" s="31"/>
      <c r="U28" s="161"/>
      <c r="Y28"/>
      <c r="Z28"/>
      <c r="AA28"/>
      <c r="AB28"/>
      <c r="AC28" s="117"/>
      <c r="AD28" s="117"/>
      <c r="AE28" s="117"/>
      <c r="AF28" s="117"/>
      <c r="AG28" s="117"/>
      <c r="AH28" s="117"/>
      <c r="AI28" s="117"/>
    </row>
    <row r="29" spans="2:35" ht="13.5" customHeight="1" x14ac:dyDescent="0.2">
      <c r="B29" s="161"/>
      <c r="C29" s="31"/>
      <c r="D29" s="31"/>
      <c r="E29" s="31"/>
      <c r="F29" s="31"/>
      <c r="G29" s="31"/>
      <c r="H29" s="31"/>
      <c r="I29" s="31"/>
      <c r="J29"/>
      <c r="K29"/>
      <c r="L29"/>
      <c r="M29"/>
      <c r="N29"/>
      <c r="O29" s="31"/>
      <c r="P29" s="31"/>
      <c r="Q29" s="31"/>
      <c r="R29" s="31"/>
      <c r="S29" s="31"/>
      <c r="T29" s="31"/>
      <c r="U29" s="161"/>
      <c r="Y29"/>
      <c r="Z29"/>
      <c r="AA29"/>
      <c r="AB29"/>
      <c r="AC29" s="117"/>
      <c r="AD29" s="117"/>
      <c r="AE29" s="117"/>
      <c r="AF29" s="117"/>
      <c r="AG29" s="117"/>
      <c r="AH29" s="117"/>
      <c r="AI29" s="117"/>
    </row>
    <row r="30" spans="2:35" ht="13.5" customHeight="1" x14ac:dyDescent="0.2">
      <c r="B30" s="161"/>
      <c r="C30" s="31"/>
      <c r="D30" s="31"/>
      <c r="E30" s="31"/>
      <c r="F30" s="31"/>
      <c r="G30" s="31"/>
      <c r="H30" s="31"/>
      <c r="I30" s="31"/>
      <c r="J30"/>
      <c r="K30"/>
      <c r="L30"/>
      <c r="M30"/>
      <c r="N30"/>
      <c r="O30" s="31"/>
      <c r="P30" s="31"/>
      <c r="Q30" s="31"/>
      <c r="R30" s="31"/>
      <c r="S30" s="31"/>
      <c r="T30" s="31"/>
      <c r="U30" s="161"/>
      <c r="Y30"/>
      <c r="Z30"/>
      <c r="AA30"/>
      <c r="AB30"/>
      <c r="AC30" s="117"/>
      <c r="AD30" s="117"/>
      <c r="AE30" s="117"/>
      <c r="AF30" s="117"/>
      <c r="AG30" s="117"/>
      <c r="AH30" s="117"/>
      <c r="AI30" s="117"/>
    </row>
    <row r="31" spans="2:35" ht="13.5" customHeight="1" x14ac:dyDescent="0.2">
      <c r="B31" s="161"/>
      <c r="C31" s="31"/>
      <c r="D31" s="31"/>
      <c r="E31" s="31"/>
      <c r="F31" s="31"/>
      <c r="G31" s="31"/>
      <c r="H31" s="31"/>
      <c r="I31" s="298"/>
      <c r="J31"/>
      <c r="K31"/>
      <c r="L31"/>
      <c r="M31"/>
      <c r="N31"/>
      <c r="O31" s="31"/>
      <c r="P31" s="31"/>
      <c r="Q31" s="31"/>
      <c r="R31" s="31"/>
      <c r="S31" s="31"/>
      <c r="T31" s="31"/>
      <c r="U31" s="161"/>
      <c r="Y31"/>
      <c r="Z31"/>
      <c r="AA31"/>
      <c r="AB31"/>
      <c r="AC31" s="117"/>
      <c r="AD31" s="117"/>
      <c r="AE31" s="117"/>
      <c r="AF31" s="117"/>
      <c r="AG31" s="117"/>
      <c r="AH31" s="117"/>
      <c r="AI31" s="117"/>
    </row>
    <row r="32" spans="2:35" ht="13.5" customHeight="1" x14ac:dyDescent="0.2">
      <c r="B32" s="161"/>
      <c r="C32" s="31"/>
      <c r="D32" s="31"/>
      <c r="E32" s="31"/>
      <c r="F32" s="31"/>
      <c r="G32" s="31"/>
      <c r="H32" s="31"/>
      <c r="I32" s="298"/>
      <c r="J32"/>
      <c r="K32"/>
      <c r="L32"/>
      <c r="M32"/>
      <c r="N32"/>
      <c r="O32" s="31"/>
      <c r="P32" s="31"/>
      <c r="Q32" s="31"/>
      <c r="R32" s="31"/>
      <c r="S32" s="31"/>
      <c r="T32" s="31"/>
      <c r="U32" s="161"/>
      <c r="Y32"/>
      <c r="Z32"/>
      <c r="AA32"/>
      <c r="AB32"/>
      <c r="AC32" s="117"/>
      <c r="AD32" s="117"/>
      <c r="AE32" s="117"/>
      <c r="AF32" s="117"/>
      <c r="AG32" s="117"/>
      <c r="AH32" s="117"/>
      <c r="AI32" s="117"/>
    </row>
    <row r="33" spans="2:35" ht="13.5" customHeight="1" x14ac:dyDescent="0.2">
      <c r="B33" s="161"/>
      <c r="C33" s="31"/>
      <c r="D33" s="31"/>
      <c r="E33" s="31"/>
      <c r="F33" s="31"/>
      <c r="G33" s="31"/>
      <c r="H33" s="31"/>
      <c r="I33" s="298"/>
      <c r="J33" s="297"/>
      <c r="K33" s="297"/>
      <c r="L33" s="297"/>
      <c r="M33" s="297"/>
      <c r="N33" s="298"/>
      <c r="O33" s="31"/>
      <c r="P33" s="31"/>
      <c r="Q33" s="31"/>
      <c r="R33" s="31"/>
      <c r="S33" s="31"/>
      <c r="T33" s="31"/>
      <c r="U33" s="161"/>
      <c r="Y33"/>
      <c r="Z33"/>
      <c r="AA33"/>
      <c r="AB33"/>
      <c r="AC33" s="117"/>
      <c r="AD33" s="117"/>
      <c r="AE33" s="117"/>
      <c r="AF33" s="117"/>
      <c r="AG33" s="117"/>
      <c r="AH33" s="117"/>
      <c r="AI33" s="117"/>
    </row>
    <row r="34" spans="2:35" ht="13.5" customHeight="1" x14ac:dyDescent="0.2">
      <c r="B34" s="161"/>
      <c r="C34" s="31"/>
      <c r="D34" s="31"/>
      <c r="E34" s="31"/>
      <c r="F34" s="31"/>
      <c r="G34" s="31"/>
      <c r="H34" s="31"/>
      <c r="I34" s="298"/>
      <c r="J34" s="298"/>
      <c r="K34" s="298"/>
      <c r="L34" s="298"/>
      <c r="M34" s="298"/>
      <c r="N34" s="298"/>
      <c r="O34" s="31"/>
      <c r="P34" s="31"/>
      <c r="Q34" s="31"/>
      <c r="R34" s="31"/>
      <c r="S34" s="31"/>
      <c r="T34" s="31"/>
      <c r="U34" s="161"/>
      <c r="Y34"/>
      <c r="Z34"/>
      <c r="AA34"/>
      <c r="AB34"/>
      <c r="AC34" s="117"/>
      <c r="AD34" s="117"/>
      <c r="AE34" s="117"/>
      <c r="AF34" s="117"/>
      <c r="AG34" s="117"/>
      <c r="AH34" s="117"/>
      <c r="AI34" s="117"/>
    </row>
    <row r="35" spans="2:35" ht="13.5" customHeight="1" x14ac:dyDescent="0.2">
      <c r="B35" s="16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161"/>
      <c r="Y35"/>
      <c r="Z35"/>
      <c r="AA35"/>
      <c r="AB35"/>
      <c r="AC35" s="117"/>
      <c r="AD35" s="117"/>
      <c r="AE35" s="117"/>
      <c r="AF35" s="117"/>
      <c r="AG35" s="117"/>
      <c r="AH35" s="117"/>
      <c r="AI35" s="117"/>
    </row>
    <row r="36" spans="2:35" ht="13.5" customHeight="1" x14ac:dyDescent="0.2">
      <c r="B36" s="16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161"/>
      <c r="Y36"/>
      <c r="Z36"/>
      <c r="AA36"/>
      <c r="AB36"/>
      <c r="AC36" s="117"/>
      <c r="AD36" s="117"/>
      <c r="AE36" s="117"/>
      <c r="AF36" s="117"/>
      <c r="AG36" s="117"/>
      <c r="AH36" s="117"/>
      <c r="AI36" s="117"/>
    </row>
    <row r="37" spans="2:35" ht="13.5" customHeight="1" x14ac:dyDescent="0.2">
      <c r="B37" s="161"/>
      <c r="C37" s="31"/>
      <c r="D37" s="31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1"/>
      <c r="T37" s="31"/>
      <c r="U37" s="161"/>
      <c r="Y37"/>
      <c r="Z37"/>
      <c r="AA37"/>
      <c r="AB37"/>
      <c r="AC37" s="117"/>
      <c r="AD37" s="117"/>
      <c r="AE37" s="117"/>
      <c r="AF37" s="117"/>
      <c r="AG37" s="117"/>
      <c r="AH37" s="117"/>
      <c r="AI37" s="117"/>
    </row>
    <row r="38" spans="2:35" ht="13.5" customHeight="1" x14ac:dyDescent="0.2">
      <c r="B38" s="161"/>
      <c r="C38" s="31"/>
      <c r="D38" s="31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1"/>
      <c r="S38" s="31"/>
      <c r="T38" s="31"/>
      <c r="U38" s="161"/>
      <c r="Y38"/>
      <c r="Z38"/>
      <c r="AA38"/>
      <c r="AB38"/>
      <c r="AC38" s="117"/>
      <c r="AD38" s="117"/>
      <c r="AE38" s="117"/>
      <c r="AF38" s="117"/>
      <c r="AG38" s="117"/>
      <c r="AH38" s="117"/>
      <c r="AI38" s="117"/>
    </row>
    <row r="39" spans="2:35" ht="13.5" customHeight="1" x14ac:dyDescent="0.2">
      <c r="B39" s="161"/>
      <c r="C39" s="31"/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1"/>
      <c r="T39" s="31"/>
      <c r="U39" s="161"/>
      <c r="Y39"/>
      <c r="Z39"/>
      <c r="AA39"/>
      <c r="AB39"/>
      <c r="AC39" s="117"/>
      <c r="AD39" s="117"/>
      <c r="AE39" s="117"/>
      <c r="AF39" s="117"/>
      <c r="AG39" s="117"/>
      <c r="AH39" s="117"/>
      <c r="AI39" s="117"/>
    </row>
    <row r="40" spans="2:35" ht="13.5" customHeight="1" x14ac:dyDescent="0.2">
      <c r="B40" s="161"/>
      <c r="C40" s="31"/>
      <c r="D40" s="31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1"/>
      <c r="T40" s="31"/>
      <c r="U40" s="161"/>
      <c r="Y40"/>
      <c r="Z40"/>
      <c r="AA40"/>
      <c r="AB40"/>
      <c r="AC40" s="117"/>
      <c r="AD40" s="117"/>
      <c r="AE40" s="117"/>
      <c r="AF40" s="117"/>
      <c r="AG40" s="117"/>
      <c r="AH40" s="117"/>
      <c r="AI40" s="117"/>
    </row>
    <row r="41" spans="2:35" ht="13.5" customHeight="1" x14ac:dyDescent="0.2">
      <c r="B41" s="161"/>
      <c r="C41" s="31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61"/>
      <c r="Y41"/>
      <c r="Z41"/>
      <c r="AA41"/>
      <c r="AB41"/>
      <c r="AC41" s="117"/>
      <c r="AD41" s="117"/>
      <c r="AE41" s="117"/>
      <c r="AF41" s="117"/>
      <c r="AG41" s="117"/>
      <c r="AH41" s="117"/>
      <c r="AI41" s="117"/>
    </row>
    <row r="42" spans="2:35" ht="13.5" customHeight="1" x14ac:dyDescent="0.2">
      <c r="B42" s="16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161"/>
      <c r="Y42"/>
      <c r="Z42"/>
      <c r="AA42"/>
      <c r="AB42"/>
      <c r="AC42" s="117"/>
      <c r="AD42" s="117"/>
      <c r="AE42" s="117"/>
      <c r="AF42" s="117"/>
      <c r="AG42" s="117"/>
      <c r="AH42" s="117"/>
      <c r="AI42" s="117"/>
    </row>
    <row r="43" spans="2:35" ht="13.5" customHeight="1" x14ac:dyDescent="0.2">
      <c r="B43" s="161"/>
      <c r="C43" s="498" t="s">
        <v>139</v>
      </c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161"/>
      <c r="Y43"/>
      <c r="Z43"/>
      <c r="AA43"/>
      <c r="AB43"/>
      <c r="AC43" s="117"/>
      <c r="AD43" s="117"/>
      <c r="AE43" s="117"/>
      <c r="AF43" s="117"/>
      <c r="AG43" s="117"/>
      <c r="AH43" s="117"/>
      <c r="AI43" s="117"/>
    </row>
    <row r="44" spans="2:35" ht="13.5" customHeight="1" x14ac:dyDescent="0.2">
      <c r="B44" s="161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1"/>
      <c r="S44" s="31"/>
      <c r="T44" s="31"/>
      <c r="U44" s="161"/>
      <c r="Y44"/>
      <c r="Z44"/>
      <c r="AA44"/>
      <c r="AB44"/>
      <c r="AC44" s="117"/>
      <c r="AD44" s="117"/>
      <c r="AE44" s="117"/>
      <c r="AF44" s="117"/>
      <c r="AG44" s="117"/>
      <c r="AH44" s="117"/>
      <c r="AI44" s="117"/>
    </row>
    <row r="45" spans="2:35" ht="13.5" customHeight="1" x14ac:dyDescent="0.2">
      <c r="B45" s="161"/>
      <c r="C45" s="161"/>
      <c r="D45" s="161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1"/>
      <c r="S45" s="161"/>
      <c r="T45" s="161"/>
      <c r="U45" s="161"/>
      <c r="Y45"/>
      <c r="Z45"/>
      <c r="AA45"/>
      <c r="AB45"/>
      <c r="AC45" s="117"/>
      <c r="AD45" s="117"/>
      <c r="AE45" s="117"/>
      <c r="AF45" s="117"/>
      <c r="AG45" s="117"/>
      <c r="AH45" s="117"/>
      <c r="AI45" s="117"/>
    </row>
    <row r="46" spans="2:35" x14ac:dyDescent="0.2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Y46"/>
      <c r="Z46"/>
      <c r="AA46"/>
      <c r="AB46"/>
      <c r="AC46" s="117"/>
      <c r="AD46" s="117"/>
      <c r="AE46" s="117"/>
      <c r="AF46" s="117"/>
      <c r="AG46" s="117"/>
      <c r="AH46" s="117"/>
      <c r="AI46" s="117"/>
    </row>
    <row r="47" spans="2:35" x14ac:dyDescent="0.2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Y47"/>
      <c r="Z47"/>
      <c r="AA47"/>
      <c r="AB47"/>
      <c r="AC47" s="117"/>
      <c r="AD47" s="117"/>
      <c r="AE47" s="117"/>
      <c r="AF47" s="117"/>
      <c r="AG47" s="117"/>
      <c r="AH47" s="117"/>
      <c r="AI47" s="117"/>
    </row>
    <row r="48" spans="2:35" ht="12" customHeight="1" x14ac:dyDescent="0.2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Y48"/>
      <c r="Z48"/>
      <c r="AA48"/>
      <c r="AB48"/>
      <c r="AC48" s="117"/>
      <c r="AD48" s="117"/>
      <c r="AE48" s="117"/>
      <c r="AF48" s="117"/>
      <c r="AG48" s="117"/>
      <c r="AH48" s="117"/>
      <c r="AI48" s="117"/>
    </row>
    <row r="49" spans="8:28" x14ac:dyDescent="0.2">
      <c r="H49" s="15"/>
      <c r="I49" s="15"/>
      <c r="J49" s="15"/>
      <c r="Y49"/>
      <c r="Z49"/>
      <c r="AA49"/>
      <c r="AB49"/>
    </row>
    <row r="50" spans="8:28" x14ac:dyDescent="0.2">
      <c r="H50" s="15"/>
      <c r="I50" s="15" t="s">
        <v>147</v>
      </c>
      <c r="J50" s="15" t="s">
        <v>148</v>
      </c>
      <c r="Y50"/>
      <c r="Z50"/>
      <c r="AA50"/>
      <c r="AB50"/>
    </row>
    <row r="51" spans="8:28" x14ac:dyDescent="0.2">
      <c r="H51" s="15" t="s">
        <v>21</v>
      </c>
      <c r="I51" s="270">
        <v>0.57336343115124155</v>
      </c>
      <c r="J51" s="270">
        <v>0.42663656884875845</v>
      </c>
      <c r="Y51"/>
      <c r="Z51"/>
      <c r="AA51"/>
      <c r="AB51"/>
    </row>
    <row r="52" spans="8:28" x14ac:dyDescent="0.2">
      <c r="H52" s="15" t="s">
        <v>149</v>
      </c>
      <c r="I52" s="270">
        <v>0.62345679012345678</v>
      </c>
      <c r="J52" s="270">
        <v>0.37654320987654322</v>
      </c>
      <c r="Y52"/>
      <c r="Z52"/>
      <c r="AA52"/>
      <c r="AB52"/>
    </row>
    <row r="53" spans="8:28" x14ac:dyDescent="0.2">
      <c r="H53" s="15" t="s">
        <v>150</v>
      </c>
      <c r="I53" s="270">
        <v>0.63742690058479534</v>
      </c>
      <c r="J53" s="270">
        <v>0.36257309941520466</v>
      </c>
      <c r="Y53"/>
      <c r="Z53"/>
      <c r="AA53"/>
      <c r="AB53"/>
    </row>
    <row r="54" spans="8:28" x14ac:dyDescent="0.2">
      <c r="H54" s="15" t="s">
        <v>151</v>
      </c>
      <c r="I54" s="270">
        <v>0.2608695652173913</v>
      </c>
      <c r="J54" s="270">
        <v>0.73913043478260865</v>
      </c>
      <c r="Y54"/>
      <c r="Z54"/>
      <c r="AA54"/>
      <c r="AB54"/>
    </row>
    <row r="55" spans="8:28" x14ac:dyDescent="0.2">
      <c r="H55" s="15" t="s">
        <v>74</v>
      </c>
      <c r="I55" s="270">
        <v>0.72494669509594878</v>
      </c>
      <c r="J55" s="270">
        <v>0.27505330490405117</v>
      </c>
      <c r="Y55"/>
      <c r="Z55"/>
      <c r="AA55"/>
      <c r="AB55"/>
    </row>
    <row r="56" spans="8:28" x14ac:dyDescent="0.2">
      <c r="H56" s="15" t="s">
        <v>84</v>
      </c>
      <c r="I56" s="270">
        <v>0.89655172413793105</v>
      </c>
      <c r="J56" s="270">
        <v>0.10344827586206896</v>
      </c>
    </row>
    <row r="57" spans="8:28" x14ac:dyDescent="0.2">
      <c r="H57" s="15" t="s">
        <v>78</v>
      </c>
      <c r="I57" s="270">
        <v>0.66966966966966968</v>
      </c>
      <c r="J57" s="270">
        <v>0.33033033033033032</v>
      </c>
    </row>
    <row r="58" spans="8:28" x14ac:dyDescent="0.2">
      <c r="H58" s="15" t="s">
        <v>152</v>
      </c>
      <c r="I58" s="270">
        <v>0.35338345864661652</v>
      </c>
      <c r="J58" s="270">
        <v>0.64661654135338342</v>
      </c>
    </row>
    <row r="59" spans="8:28" x14ac:dyDescent="0.2">
      <c r="H59" s="15" t="s">
        <v>82</v>
      </c>
      <c r="I59" s="270">
        <v>0.3125</v>
      </c>
      <c r="J59" s="270">
        <v>0.6875</v>
      </c>
    </row>
    <row r="60" spans="8:28" x14ac:dyDescent="0.2">
      <c r="H60" s="15" t="s">
        <v>32</v>
      </c>
      <c r="I60" s="270">
        <v>0.75886524822695034</v>
      </c>
      <c r="J60" s="270">
        <v>0.24113475177304963</v>
      </c>
    </row>
    <row r="61" spans="8:28" x14ac:dyDescent="0.2">
      <c r="H61" s="15"/>
      <c r="I61" s="15"/>
      <c r="J61" s="15"/>
    </row>
  </sheetData>
  <mergeCells count="2">
    <mergeCell ref="C6:T9"/>
    <mergeCell ref="C43:T4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dfa4bf-ec92-4da8-8fc8-cf32bcb843bb" xsi:nil="true"/>
    <lcf76f155ced4ddcb4097134ff3c332f xmlns="8bb9ef3e-e5d8-4286-a184-37b59a3f535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BD29576B307945B511547DBF3D7A7C" ma:contentTypeVersion="15" ma:contentTypeDescription="Crear nuevo documento." ma:contentTypeScope="" ma:versionID="70b349441e62aeef74dd64c8a317dccb">
  <xsd:schema xmlns:xsd="http://www.w3.org/2001/XMLSchema" xmlns:xs="http://www.w3.org/2001/XMLSchema" xmlns:p="http://schemas.microsoft.com/office/2006/metadata/properties" xmlns:ns2="8bb9ef3e-e5d8-4286-a184-37b59a3f5353" xmlns:ns3="a3dfa4bf-ec92-4da8-8fc8-cf32bcb843bb" targetNamespace="http://schemas.microsoft.com/office/2006/metadata/properties" ma:root="true" ma:fieldsID="efb4790b367d254e31b81a6b696686ba" ns2:_="" ns3:_="">
    <xsd:import namespace="8bb9ef3e-e5d8-4286-a184-37b59a3f5353"/>
    <xsd:import namespace="a3dfa4bf-ec92-4da8-8fc8-cf32bcb843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b9ef3e-e5d8-4286-a184-37b59a3f53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deba3-8e6c-435e-977e-8b3dc5b5a0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fa4bf-ec92-4da8-8fc8-cf32bcb843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006d9c-7844-4d2f-8820-e9b1ba77940f}" ma:internalName="TaxCatchAll" ma:showField="CatchAllData" ma:web="a3dfa4bf-ec92-4da8-8fc8-cf32bcb843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0CB27D-7178-478B-895C-61C74E5B56C4}">
  <ds:schemaRefs>
    <ds:schemaRef ds:uri="8bb9ef3e-e5d8-4286-a184-37b59a3f5353"/>
    <ds:schemaRef ds:uri="http://schemas.microsoft.com/office/2006/metadata/properties"/>
    <ds:schemaRef ds:uri="a3dfa4bf-ec92-4da8-8fc8-cf32bcb843bb"/>
    <ds:schemaRef ds:uri="http://purl.org/dc/dcmitype/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339D581-F0B0-421E-A28A-2D42F21DAB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b9ef3e-e5d8-4286-a184-37b59a3f5353"/>
    <ds:schemaRef ds:uri="a3dfa4bf-ec92-4da8-8fc8-cf32bcb843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57278B-1EBD-495D-917A-A4949079DE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53</vt:i4>
      </vt:variant>
      <vt:variant>
        <vt:lpstr>Rangos con nombre</vt:lpstr>
      </vt:variant>
      <vt:variant>
        <vt:i4>16</vt:i4>
      </vt:variant>
    </vt:vector>
  </HeadingPairs>
  <TitlesOfParts>
    <vt:vector size="69" baseType="lpstr">
      <vt:lpstr>TD</vt:lpstr>
      <vt:lpstr>Inicio</vt:lpstr>
      <vt:lpstr>Serie 2014-2026</vt:lpstr>
      <vt:lpstr>Serie de Inscritos</vt:lpstr>
      <vt:lpstr>Inscritos y Admitidos</vt:lpstr>
      <vt:lpstr>Inscritos y matriculados nuevos</vt:lpstr>
      <vt:lpstr>TA Ins, Adm, MN y MT</vt:lpstr>
      <vt:lpstr>Inscritos por género</vt:lpstr>
      <vt:lpstr>Inscritos por género y división</vt:lpstr>
      <vt:lpstr>Inscritos por género y div-prog</vt:lpstr>
      <vt:lpstr>Inscritos por Edades</vt:lpstr>
      <vt:lpstr>Inscritos por Estrato</vt:lpstr>
      <vt:lpstr>Detalle Inscritos Estrato</vt:lpstr>
      <vt:lpstr>Comparativo Inscritos</vt:lpstr>
      <vt:lpstr>Detalle Comp. Inscritos</vt:lpstr>
      <vt:lpstr>Dist Geog Inscritos</vt:lpstr>
      <vt:lpstr>Detalle Insc Depto</vt:lpstr>
      <vt:lpstr>Serie de Admitidos</vt:lpstr>
      <vt:lpstr>Tasa absorción nuevos_Adm</vt:lpstr>
      <vt:lpstr>Admitidos por Género Uni</vt:lpstr>
      <vt:lpstr>Adm por División Genero</vt:lpstr>
      <vt:lpstr>Detalles Admitidos</vt:lpstr>
      <vt:lpstr>Serie de Nuevos</vt:lpstr>
      <vt:lpstr>Mat Nuevos Genero U</vt:lpstr>
      <vt:lpstr>Mat Nuevos Género División</vt:lpstr>
      <vt:lpstr>Detalle Mat Nuevos</vt:lpstr>
      <vt:lpstr>Mat nuevos por Estrato </vt:lpstr>
      <vt:lpstr>Detalle Mat Nuevos Estrato </vt:lpstr>
      <vt:lpstr>Mat Nuevo Por DPTO</vt:lpstr>
      <vt:lpstr>Detalle Mat Nuevo Por Dpto</vt:lpstr>
      <vt:lpstr>Mat Nuevo por edades</vt:lpstr>
      <vt:lpstr>Comparativo Mat Nuevo</vt:lpstr>
      <vt:lpstr>Detalle Comparativo Mat Nuevos</vt:lpstr>
      <vt:lpstr>Serie de Matriculados</vt:lpstr>
      <vt:lpstr>Comparativo Mat Totales</vt:lpstr>
      <vt:lpstr>Detalle Comparativo Mat Totales</vt:lpstr>
      <vt:lpstr>Mat Totales Uni por género</vt:lpstr>
      <vt:lpstr>Mat Totales por División</vt:lpstr>
      <vt:lpstr>Detalle Mat Totales Por Género</vt:lpstr>
      <vt:lpstr>Mat totales por Estrato</vt:lpstr>
      <vt:lpstr>Detalle Mat Totales Estrato</vt:lpstr>
      <vt:lpstr>Mat Tot Por DPTO</vt:lpstr>
      <vt:lpstr>Detalle tot Por Dpto</vt:lpstr>
      <vt:lpstr>Mat Totales por Tipo Estudiante</vt:lpstr>
      <vt:lpstr>Detalle Desc Tipo de Estudiante</vt:lpstr>
      <vt:lpstr>Graduados Totales</vt:lpstr>
      <vt:lpstr>Graduados Semestre</vt:lpstr>
      <vt:lpstr>Graduados Pregrado</vt:lpstr>
      <vt:lpstr>Graduados Posgrado</vt:lpstr>
      <vt:lpstr>Egresados Totales</vt:lpstr>
      <vt:lpstr>Distribución de Prog Registrado</vt:lpstr>
      <vt:lpstr>Programas Registrados</vt:lpstr>
      <vt:lpstr>Programas en Funcionamiento</vt:lpstr>
      <vt:lpstr>'Detalle Comparativo Mat Totales'!Área_de_impresión</vt:lpstr>
      <vt:lpstr>'Detalle Desc Tipo de Estudiante'!Área_de_impresión</vt:lpstr>
      <vt:lpstr>'Detalle Insc Depto'!Área_de_impresión</vt:lpstr>
      <vt:lpstr>'Detalle Mat Nuevo Por Dpto'!Área_de_impresión</vt:lpstr>
      <vt:lpstr>'Detalle Mat Nuevos'!Área_de_impresión</vt:lpstr>
      <vt:lpstr>'Detalle tot Por Dpto'!Área_de_impresión</vt:lpstr>
      <vt:lpstr>'Detalles Admitidos'!Área_de_impresión</vt:lpstr>
      <vt:lpstr>'Inscritos por Estrato'!Área_de_impresión</vt:lpstr>
      <vt:lpstr>'Inscritos por género y div-prog'!Área_de_impresión</vt:lpstr>
      <vt:lpstr>'Mat Nuevo por edades'!Área_de_impresión</vt:lpstr>
      <vt:lpstr>'Mat nuevos por Estrato '!Área_de_impresión</vt:lpstr>
      <vt:lpstr>'Mat totales por Estrato'!Área_de_impresión</vt:lpstr>
      <vt:lpstr>'Serie de Admitidos'!Área_de_impresión</vt:lpstr>
      <vt:lpstr>'Serie de Inscritos'!Área_de_impresión</vt:lpstr>
      <vt:lpstr>'Serie de Matriculados'!Área_de_impresión</vt:lpstr>
      <vt:lpstr>'Serie de Nuevos'!Área_de_impresión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auxadministrativo1</dc:creator>
  <cp:keywords/>
  <dc:description/>
  <cp:lastModifiedBy>JUAN JOSE ARAGON AMADOR</cp:lastModifiedBy>
  <cp:revision/>
  <dcterms:created xsi:type="dcterms:W3CDTF">2002-07-27T13:31:15Z</dcterms:created>
  <dcterms:modified xsi:type="dcterms:W3CDTF">2026-04-08T15:40:10Z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0x01010081BD29576B307945B511547DBF3D7A7C</vt:lpwstr>
  </property>
  <property fmtid="{D5CDD505-2E9C-101B-9397-08002B2CF9AE}" pid="3" name="MediaServiceImageTags">
    <vt:lpwstr/>
  </property>
</Properties>
</file>